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/>
  <mc:AlternateContent xmlns:mc="http://schemas.openxmlformats.org/markup-compatibility/2006">
    <mc:Choice Requires="x15">
      <x15ac:absPath xmlns:x15ac="http://schemas.microsoft.com/office/spreadsheetml/2010/11/ac" url="D:\PROJEKTY\2023\2023_NEMOCNICE\ROZPOCET\"/>
    </mc:Choice>
  </mc:AlternateContent>
  <xr:revisionPtr revIDLastSave="0" documentId="13_ncr:1_{E6AC1FCE-450E-4208-8542-6B33D61E80A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SO 302 - Splašková kanali..." sheetId="2" r:id="rId2"/>
    <sheet name="SO 303 - Česle" sheetId="3" r:id="rId3"/>
    <sheet name="VRN - Vedlejší rozpočtové..." sheetId="4" r:id="rId4"/>
  </sheets>
  <definedNames>
    <definedName name="_xlnm._FilterDatabase" localSheetId="1" hidden="1">'SO 302 - Splašková kanali...'!$C$133:$K$356</definedName>
    <definedName name="_xlnm._FilterDatabase" localSheetId="2" hidden="1">'SO 303 - Česle'!$C$137:$K$269</definedName>
    <definedName name="_xlnm._FilterDatabase" localSheetId="3" hidden="1">'VRN - Vedlejší rozpočtové...'!$C$128:$K$157</definedName>
    <definedName name="_xlnm.Print_Titles" localSheetId="0">'Rekapitulace stavby'!$92:$92</definedName>
    <definedName name="_xlnm.Print_Titles" localSheetId="1">'SO 302 - Splašková kanali...'!$133:$133</definedName>
    <definedName name="_xlnm.Print_Titles" localSheetId="2">'SO 303 - Česle'!$137:$137</definedName>
    <definedName name="_xlnm.Print_Titles" localSheetId="3">'VRN - Vedlejší rozpočtové...'!$128:$128</definedName>
    <definedName name="_xlnm.Print_Area" localSheetId="0">'Rekapitulace stavby'!$D$4:$AO$76,'Rekapitulace stavby'!$C$82:$AQ$105</definedName>
    <definedName name="_xlnm.Print_Area" localSheetId="1">'SO 302 - Splašková kanali...'!$C$4:$J$76,'SO 302 - Splašková kanali...'!$C$82:$J$115,'SO 302 - Splašková kanali...'!$C$121:$J$356</definedName>
    <definedName name="_xlnm.Print_Area" localSheetId="2">'SO 303 - Česle'!$C$4:$J$76,'SO 303 - Česle'!$C$82:$J$119,'SO 303 - Česle'!$C$125:$J$269</definedName>
    <definedName name="_xlnm.Print_Area" localSheetId="3">'VRN - Vedlejší rozpočtové...'!$C$4:$J$76,'VRN - Vedlejší rozpočtové...'!$C$82:$J$110,'VRN - Vedlejší rozpočtové...'!$C$116:$J$157</definedName>
  </definedNames>
  <calcPr calcId="191029"/>
</workbook>
</file>

<file path=xl/calcChain.xml><?xml version="1.0" encoding="utf-8"?>
<calcChain xmlns="http://schemas.openxmlformats.org/spreadsheetml/2006/main">
  <c r="J39" i="4" l="1"/>
  <c r="J38" i="4"/>
  <c r="AY97" i="1"/>
  <c r="J37" i="4"/>
  <c r="AX97" i="1" s="1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T144" i="4" s="1"/>
  <c r="R145" i="4"/>
  <c r="R144" i="4"/>
  <c r="P145" i="4"/>
  <c r="P144" i="4" s="1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F123" i="4"/>
  <c r="E121" i="4"/>
  <c r="BI108" i="4"/>
  <c r="BH108" i="4"/>
  <c r="BG108" i="4"/>
  <c r="BF108" i="4"/>
  <c r="BI107" i="4"/>
  <c r="BH107" i="4"/>
  <c r="BG107" i="4"/>
  <c r="BF107" i="4"/>
  <c r="BE107" i="4"/>
  <c r="BI106" i="4"/>
  <c r="BH106" i="4"/>
  <c r="BG106" i="4"/>
  <c r="BF106" i="4"/>
  <c r="BE106" i="4"/>
  <c r="BI105" i="4"/>
  <c r="BH105" i="4"/>
  <c r="F38" i="4" s="1"/>
  <c r="BG105" i="4"/>
  <c r="BF105" i="4"/>
  <c r="BE105" i="4"/>
  <c r="BI104" i="4"/>
  <c r="BH104" i="4"/>
  <c r="BG104" i="4"/>
  <c r="BF104" i="4"/>
  <c r="BE104" i="4"/>
  <c r="BI103" i="4"/>
  <c r="BH103" i="4"/>
  <c r="BG103" i="4"/>
  <c r="BF103" i="4"/>
  <c r="BE103" i="4"/>
  <c r="F89" i="4"/>
  <c r="E87" i="4"/>
  <c r="J24" i="4"/>
  <c r="E24" i="4"/>
  <c r="J126" i="4" s="1"/>
  <c r="J23" i="4"/>
  <c r="J21" i="4"/>
  <c r="E21" i="4"/>
  <c r="J125" i="4" s="1"/>
  <c r="J20" i="4"/>
  <c r="F92" i="4"/>
  <c r="E15" i="4"/>
  <c r="F91" i="4" s="1"/>
  <c r="J89" i="4"/>
  <c r="E7" i="4"/>
  <c r="E119" i="4" s="1"/>
  <c r="J39" i="3"/>
  <c r="J38" i="3"/>
  <c r="AY96" i="1" s="1"/>
  <c r="J37" i="3"/>
  <c r="AX96" i="1" s="1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T242" i="3"/>
  <c r="R243" i="3"/>
  <c r="R242" i="3" s="1"/>
  <c r="P243" i="3"/>
  <c r="P242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1" i="3"/>
  <c r="BH221" i="3"/>
  <c r="BG221" i="3"/>
  <c r="BF221" i="3"/>
  <c r="T221" i="3"/>
  <c r="R221" i="3"/>
  <c r="P221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68" i="3"/>
  <c r="BH168" i="3"/>
  <c r="BG168" i="3"/>
  <c r="BF168" i="3"/>
  <c r="T168" i="3"/>
  <c r="R168" i="3"/>
  <c r="P168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F132" i="3"/>
  <c r="E130" i="3"/>
  <c r="BI117" i="3"/>
  <c r="BH117" i="3"/>
  <c r="BG117" i="3"/>
  <c r="BF117" i="3"/>
  <c r="BI116" i="3"/>
  <c r="BH116" i="3"/>
  <c r="BG116" i="3"/>
  <c r="BF116" i="3"/>
  <c r="BE116" i="3"/>
  <c r="BI115" i="3"/>
  <c r="BH115" i="3"/>
  <c r="BG115" i="3"/>
  <c r="BF115" i="3"/>
  <c r="BE115" i="3"/>
  <c r="BI114" i="3"/>
  <c r="BH114" i="3"/>
  <c r="BG114" i="3"/>
  <c r="BF114" i="3"/>
  <c r="BE114" i="3"/>
  <c r="BI113" i="3"/>
  <c r="BH113" i="3"/>
  <c r="BG113" i="3"/>
  <c r="BF113" i="3"/>
  <c r="BE113" i="3"/>
  <c r="BI112" i="3"/>
  <c r="BH112" i="3"/>
  <c r="BG112" i="3"/>
  <c r="BF112" i="3"/>
  <c r="BE112" i="3"/>
  <c r="F89" i="3"/>
  <c r="E87" i="3"/>
  <c r="J24" i="3"/>
  <c r="E24" i="3"/>
  <c r="J135" i="3" s="1"/>
  <c r="J23" i="3"/>
  <c r="J21" i="3"/>
  <c r="E21" i="3"/>
  <c r="J134" i="3" s="1"/>
  <c r="J20" i="3"/>
  <c r="F135" i="3"/>
  <c r="E15" i="3"/>
  <c r="F91" i="3" s="1"/>
  <c r="J89" i="3"/>
  <c r="E7" i="3"/>
  <c r="E85" i="3" s="1"/>
  <c r="J39" i="2"/>
  <c r="J38" i="2"/>
  <c r="AY95" i="1"/>
  <c r="J37" i="2"/>
  <c r="AX95" i="1" s="1"/>
  <c r="BI356" i="2"/>
  <c r="BH356" i="2"/>
  <c r="BG356" i="2"/>
  <c r="BF356" i="2"/>
  <c r="T356" i="2"/>
  <c r="T355" i="2" s="1"/>
  <c r="R356" i="2"/>
  <c r="R355" i="2" s="1"/>
  <c r="P356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4" i="2"/>
  <c r="BH274" i="2"/>
  <c r="BG274" i="2"/>
  <c r="BF274" i="2"/>
  <c r="T274" i="2"/>
  <c r="R274" i="2"/>
  <c r="P274" i="2"/>
  <c r="BI266" i="2"/>
  <c r="BH266" i="2"/>
  <c r="BG266" i="2"/>
  <c r="BF266" i="2"/>
  <c r="T266" i="2"/>
  <c r="R266" i="2"/>
  <c r="P266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5" i="2"/>
  <c r="BH195" i="2"/>
  <c r="BG195" i="2"/>
  <c r="BF195" i="2"/>
  <c r="T195" i="2"/>
  <c r="R195" i="2"/>
  <c r="P195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F128" i="2"/>
  <c r="E126" i="2"/>
  <c r="BI113" i="2"/>
  <c r="BH113" i="2"/>
  <c r="BG113" i="2"/>
  <c r="BF113" i="2"/>
  <c r="BI112" i="2"/>
  <c r="BH112" i="2"/>
  <c r="BG112" i="2"/>
  <c r="BF112" i="2"/>
  <c r="BE112" i="2"/>
  <c r="BI111" i="2"/>
  <c r="BH111" i="2"/>
  <c r="BG111" i="2"/>
  <c r="BF111" i="2"/>
  <c r="BE111" i="2"/>
  <c r="BI110" i="2"/>
  <c r="BH110" i="2"/>
  <c r="BG110" i="2"/>
  <c r="BF110" i="2"/>
  <c r="BE110" i="2"/>
  <c r="BI109" i="2"/>
  <c r="BH109" i="2"/>
  <c r="BG109" i="2"/>
  <c r="BF109" i="2"/>
  <c r="BE109" i="2"/>
  <c r="BI108" i="2"/>
  <c r="BH108" i="2"/>
  <c r="BG108" i="2"/>
  <c r="BF108" i="2"/>
  <c r="BE108" i="2"/>
  <c r="F89" i="2"/>
  <c r="E87" i="2"/>
  <c r="J24" i="2"/>
  <c r="E24" i="2"/>
  <c r="J131" i="2" s="1"/>
  <c r="J23" i="2"/>
  <c r="J21" i="2"/>
  <c r="E21" i="2"/>
  <c r="J130" i="2" s="1"/>
  <c r="J20" i="2"/>
  <c r="F92" i="2"/>
  <c r="E15" i="2"/>
  <c r="F130" i="2" s="1"/>
  <c r="J128" i="2"/>
  <c r="E7" i="2"/>
  <c r="E124" i="2" s="1"/>
  <c r="CK103" i="1"/>
  <c r="CJ103" i="1"/>
  <c r="CI103" i="1"/>
  <c r="CH103" i="1"/>
  <c r="CG103" i="1"/>
  <c r="CF103" i="1"/>
  <c r="BZ103" i="1"/>
  <c r="CE103" i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AM90" i="1"/>
  <c r="AM89" i="1"/>
  <c r="L89" i="1"/>
  <c r="AM87" i="1"/>
  <c r="L87" i="1"/>
  <c r="L85" i="1"/>
  <c r="BK353" i="2"/>
  <c r="BK343" i="2"/>
  <c r="J340" i="2"/>
  <c r="BK334" i="2"/>
  <c r="BK330" i="2"/>
  <c r="BK326" i="2"/>
  <c r="BK309" i="2"/>
  <c r="BK291" i="2"/>
  <c r="BK285" i="2"/>
  <c r="J251" i="2"/>
  <c r="BK240" i="2"/>
  <c r="J209" i="2"/>
  <c r="J186" i="2"/>
  <c r="BK151" i="2"/>
  <c r="BK140" i="2"/>
  <c r="J356" i="2"/>
  <c r="BK349" i="2"/>
  <c r="J342" i="2"/>
  <c r="J336" i="2"/>
  <c r="J331" i="2"/>
  <c r="J325" i="2"/>
  <c r="J314" i="2"/>
  <c r="BK305" i="2"/>
  <c r="BK297" i="2"/>
  <c r="BK281" i="2"/>
  <c r="BK258" i="2"/>
  <c r="BK252" i="2"/>
  <c r="J247" i="2"/>
  <c r="J222" i="2"/>
  <c r="BK214" i="2"/>
  <c r="J190" i="2"/>
  <c r="J165" i="2"/>
  <c r="BK149" i="2"/>
  <c r="J143" i="2"/>
  <c r="J140" i="2"/>
  <c r="J353" i="2"/>
  <c r="BK346" i="2"/>
  <c r="J343" i="2"/>
  <c r="J338" i="2"/>
  <c r="J335" i="2"/>
  <c r="J323" i="2"/>
  <c r="J305" i="2"/>
  <c r="J297" i="2"/>
  <c r="BK290" i="2"/>
  <c r="J249" i="2"/>
  <c r="BK222" i="2"/>
  <c r="J203" i="2"/>
  <c r="BK183" i="2"/>
  <c r="J149" i="2"/>
  <c r="BK335" i="2"/>
  <c r="J330" i="2"/>
  <c r="BK322" i="2"/>
  <c r="BK312" i="2"/>
  <c r="BK306" i="2"/>
  <c r="J300" i="2"/>
  <c r="J281" i="2"/>
  <c r="BK256" i="2"/>
  <c r="J238" i="2"/>
  <c r="J214" i="2"/>
  <c r="J183" i="2"/>
  <c r="J151" i="2"/>
  <c r="J139" i="2"/>
  <c r="BK266" i="3"/>
  <c r="J258" i="3"/>
  <c r="BK252" i="3"/>
  <c r="BK246" i="3"/>
  <c r="BK231" i="3"/>
  <c r="BK221" i="3"/>
  <c r="BK203" i="3"/>
  <c r="J191" i="3"/>
  <c r="J186" i="3"/>
  <c r="BK175" i="3"/>
  <c r="J161" i="3"/>
  <c r="J239" i="3"/>
  <c r="J221" i="3"/>
  <c r="J214" i="3"/>
  <c r="J197" i="3"/>
  <c r="BK186" i="3"/>
  <c r="BK183" i="3"/>
  <c r="BK153" i="3"/>
  <c r="J142" i="3"/>
  <c r="J265" i="3"/>
  <c r="J260" i="3"/>
  <c r="J249" i="3"/>
  <c r="BK247" i="3"/>
  <c r="BK237" i="3"/>
  <c r="J230" i="3"/>
  <c r="BK210" i="3"/>
  <c r="BK201" i="3"/>
  <c r="J196" i="3"/>
  <c r="J162" i="3"/>
  <c r="J156" i="3"/>
  <c r="BK267" i="3"/>
  <c r="BK260" i="3"/>
  <c r="BK256" i="3"/>
  <c r="J247" i="3"/>
  <c r="BK239" i="3"/>
  <c r="BK230" i="3"/>
  <c r="BK217" i="3"/>
  <c r="J199" i="3"/>
  <c r="BK179" i="3"/>
  <c r="BK156" i="3"/>
  <c r="BK143" i="3"/>
  <c r="BK155" i="4"/>
  <c r="BK140" i="4"/>
  <c r="J131" i="4"/>
  <c r="J157" i="4"/>
  <c r="BK153" i="4"/>
  <c r="BK149" i="4"/>
  <c r="BK136" i="4"/>
  <c r="BK151" i="4"/>
  <c r="J145" i="4"/>
  <c r="J136" i="4"/>
  <c r="BK356" i="2"/>
  <c r="J350" i="2"/>
  <c r="BK342" i="2"/>
  <c r="BK338" i="2"/>
  <c r="BK332" i="2"/>
  <c r="J327" i="2"/>
  <c r="BK323" i="2"/>
  <c r="BK302" i="2"/>
  <c r="J290" i="2"/>
  <c r="J258" i="2"/>
  <c r="BK247" i="2"/>
  <c r="J226" i="2"/>
  <c r="BK195" i="2"/>
  <c r="BK165" i="2"/>
  <c r="J141" i="2"/>
  <c r="BK139" i="2"/>
  <c r="J354" i="2"/>
  <c r="J346" i="2"/>
  <c r="J341" i="2"/>
  <c r="J334" i="2"/>
  <c r="BK329" i="2"/>
  <c r="J322" i="2"/>
  <c r="J310" i="2"/>
  <c r="J299" i="2"/>
  <c r="J285" i="2"/>
  <c r="J266" i="2"/>
  <c r="BK255" i="2"/>
  <c r="BK251" i="2"/>
  <c r="J232" i="2"/>
  <c r="BK218" i="2"/>
  <c r="J195" i="2"/>
  <c r="BK168" i="2"/>
  <c r="J150" i="2"/>
  <c r="J145" i="2"/>
  <c r="BK142" i="2"/>
  <c r="BK354" i="2"/>
  <c r="BK350" i="2"/>
  <c r="J344" i="2"/>
  <c r="BK340" i="2"/>
  <c r="J337" i="2"/>
  <c r="J326" i="2"/>
  <c r="J306" i="2"/>
  <c r="BK299" i="2"/>
  <c r="J291" i="2"/>
  <c r="J259" i="2"/>
  <c r="BK238" i="2"/>
  <c r="BK209" i="2"/>
  <c r="BK190" i="2"/>
  <c r="BK150" i="2"/>
  <c r="BK337" i="2"/>
  <c r="BK331" i="2"/>
  <c r="J324" i="2"/>
  <c r="BK314" i="2"/>
  <c r="J309" i="2"/>
  <c r="J302" i="2"/>
  <c r="J288" i="2"/>
  <c r="BK259" i="2"/>
  <c r="J240" i="2"/>
  <c r="J218" i="2"/>
  <c r="J201" i="2"/>
  <c r="BK180" i="2"/>
  <c r="BK143" i="2"/>
  <c r="J137" i="2"/>
  <c r="BK265" i="3"/>
  <c r="J264" i="3"/>
  <c r="J257" i="3"/>
  <c r="BK243" i="3"/>
  <c r="BK227" i="3"/>
  <c r="J212" i="3"/>
  <c r="J201" i="3"/>
  <c r="BK190" i="3"/>
  <c r="BK185" i="3"/>
  <c r="J173" i="3"/>
  <c r="BK142" i="3"/>
  <c r="J233" i="3"/>
  <c r="J217" i="3"/>
  <c r="BK199" i="3"/>
  <c r="BK196" i="3"/>
  <c r="J189" i="3"/>
  <c r="BK161" i="3"/>
  <c r="J149" i="3"/>
  <c r="J267" i="3"/>
  <c r="BK263" i="3"/>
  <c r="J256" i="3"/>
  <c r="J252" i="3"/>
  <c r="J243" i="3"/>
  <c r="BK233" i="3"/>
  <c r="BK212" i="3"/>
  <c r="J203" i="3"/>
  <c r="BK197" i="3"/>
  <c r="J183" i="3"/>
  <c r="J168" i="3"/>
  <c r="BK141" i="3"/>
  <c r="BK264" i="3"/>
  <c r="BK258" i="3"/>
  <c r="J255" i="3"/>
  <c r="J246" i="3"/>
  <c r="J236" i="3"/>
  <c r="BK226" i="3"/>
  <c r="BK214" i="3"/>
  <c r="BK205" i="3"/>
  <c r="J190" i="3"/>
  <c r="BK162" i="3"/>
  <c r="BK149" i="3"/>
  <c r="BK157" i="4"/>
  <c r="BK147" i="4"/>
  <c r="BK133" i="4"/>
  <c r="J155" i="4"/>
  <c r="J151" i="4"/>
  <c r="BK142" i="4"/>
  <c r="J135" i="4"/>
  <c r="J149" i="4"/>
  <c r="J142" i="4"/>
  <c r="J138" i="4"/>
  <c r="BK131" i="4"/>
  <c r="J352" i="2"/>
  <c r="J349" i="2"/>
  <c r="BK341" i="2"/>
  <c r="J333" i="2"/>
  <c r="J329" i="2"/>
  <c r="BK324" i="2"/>
  <c r="BK307" i="2"/>
  <c r="BK295" i="2"/>
  <c r="BK288" i="2"/>
  <c r="J255" i="2"/>
  <c r="J230" i="2"/>
  <c r="BK202" i="2"/>
  <c r="J180" i="2"/>
  <c r="BK147" i="2"/>
  <c r="BK137" i="2"/>
  <c r="BK352" i="2"/>
  <c r="BK344" i="2"/>
  <c r="BK339" i="2"/>
  <c r="BK333" i="2"/>
  <c r="BK327" i="2"/>
  <c r="J320" i="2"/>
  <c r="J312" i="2"/>
  <c r="BK300" i="2"/>
  <c r="J295" i="2"/>
  <c r="BK274" i="2"/>
  <c r="J256" i="2"/>
  <c r="BK249" i="2"/>
  <c r="BK226" i="2"/>
  <c r="BK201" i="2"/>
  <c r="BK186" i="2"/>
  <c r="BK162" i="2"/>
  <c r="J147" i="2"/>
  <c r="BK141" i="2"/>
  <c r="AS94" i="1"/>
  <c r="J339" i="2"/>
  <c r="BK336" i="2"/>
  <c r="J307" i="2"/>
  <c r="BK303" i="2"/>
  <c r="BK293" i="2"/>
  <c r="J274" i="2"/>
  <c r="J252" i="2"/>
  <c r="BK232" i="2"/>
  <c r="J202" i="2"/>
  <c r="J168" i="2"/>
  <c r="BK145" i="2"/>
  <c r="J332" i="2"/>
  <c r="BK325" i="2"/>
  <c r="BK320" i="2"/>
  <c r="BK310" i="2"/>
  <c r="J303" i="2"/>
  <c r="J293" i="2"/>
  <c r="BK266" i="2"/>
  <c r="BK230" i="2"/>
  <c r="BK203" i="2"/>
  <c r="J162" i="2"/>
  <c r="J142" i="2"/>
  <c r="BK268" i="3"/>
  <c r="J263" i="3"/>
  <c r="BK248" i="3"/>
  <c r="J237" i="3"/>
  <c r="J226" i="3"/>
  <c r="J208" i="3"/>
  <c r="J200" i="3"/>
  <c r="BK189" i="3"/>
  <c r="J179" i="3"/>
  <c r="BK168" i="3"/>
  <c r="BK240" i="3"/>
  <c r="J225" i="3"/>
  <c r="BK208" i="3"/>
  <c r="J198" i="3"/>
  <c r="BK191" i="3"/>
  <c r="J185" i="3"/>
  <c r="J159" i="3"/>
  <c r="J143" i="3"/>
  <c r="J266" i="3"/>
  <c r="J262" i="3"/>
  <c r="BK255" i="3"/>
  <c r="J248" i="3"/>
  <c r="J240" i="3"/>
  <c r="BK236" i="3"/>
  <c r="J227" i="3"/>
  <c r="J205" i="3"/>
  <c r="BK198" i="3"/>
  <c r="J193" i="3"/>
  <c r="BK173" i="3"/>
  <c r="BK159" i="3"/>
  <c r="J268" i="3"/>
  <c r="BK262" i="3"/>
  <c r="BK257" i="3"/>
  <c r="BK249" i="3"/>
  <c r="J231" i="3"/>
  <c r="BK225" i="3"/>
  <c r="J210" i="3"/>
  <c r="BK200" i="3"/>
  <c r="BK193" i="3"/>
  <c r="J175" i="3"/>
  <c r="J153" i="3"/>
  <c r="J141" i="3"/>
  <c r="J153" i="4"/>
  <c r="BK138" i="4"/>
  <c r="BK145" i="4"/>
  <c r="J133" i="4"/>
  <c r="J147" i="4"/>
  <c r="J140" i="4"/>
  <c r="BK135" i="4"/>
  <c r="BK136" i="2" l="1"/>
  <c r="J136" i="2" s="1"/>
  <c r="J98" i="2" s="1"/>
  <c r="R136" i="2"/>
  <c r="BK265" i="2"/>
  <c r="J265" i="2" s="1"/>
  <c r="J100" i="2" s="1"/>
  <c r="T265" i="2"/>
  <c r="P304" i="2"/>
  <c r="T304" i="2"/>
  <c r="T308" i="2"/>
  <c r="R348" i="2"/>
  <c r="P140" i="3"/>
  <c r="BK188" i="3"/>
  <c r="J188" i="3" s="1"/>
  <c r="J99" i="3" s="1"/>
  <c r="T188" i="3"/>
  <c r="BK216" i="3"/>
  <c r="J216" i="3" s="1"/>
  <c r="J101" i="3" s="1"/>
  <c r="T216" i="3"/>
  <c r="R229" i="3"/>
  <c r="P235" i="3"/>
  <c r="BK245" i="3"/>
  <c r="J245" i="3" s="1"/>
  <c r="J106" i="3" s="1"/>
  <c r="BK251" i="3"/>
  <c r="J251" i="3"/>
  <c r="J108" i="3" s="1"/>
  <c r="P251" i="3"/>
  <c r="P250" i="3" s="1"/>
  <c r="P130" i="4"/>
  <c r="P129" i="4" s="1"/>
  <c r="AU97" i="1" s="1"/>
  <c r="P146" i="4"/>
  <c r="P136" i="2"/>
  <c r="BK254" i="2"/>
  <c r="J254" i="2" s="1"/>
  <c r="J99" i="2" s="1"/>
  <c r="R254" i="2"/>
  <c r="P265" i="2"/>
  <c r="BK308" i="2"/>
  <c r="J308" i="2" s="1"/>
  <c r="J102" i="2" s="1"/>
  <c r="R308" i="2"/>
  <c r="T348" i="2"/>
  <c r="T140" i="3"/>
  <c r="R188" i="3"/>
  <c r="P207" i="3"/>
  <c r="R207" i="3"/>
  <c r="P216" i="3"/>
  <c r="BK229" i="3"/>
  <c r="J229" i="3" s="1"/>
  <c r="J102" i="3" s="1"/>
  <c r="T229" i="3"/>
  <c r="R235" i="3"/>
  <c r="R245" i="3"/>
  <c r="R244" i="3" s="1"/>
  <c r="T251" i="3"/>
  <c r="T250" i="3" s="1"/>
  <c r="BK130" i="4"/>
  <c r="J130" i="4" s="1"/>
  <c r="J97" i="4" s="1"/>
  <c r="T130" i="4"/>
  <c r="R146" i="4"/>
  <c r="T136" i="2"/>
  <c r="P254" i="2"/>
  <c r="T254" i="2"/>
  <c r="R265" i="2"/>
  <c r="BK304" i="2"/>
  <c r="J304" i="2" s="1"/>
  <c r="J101" i="2" s="1"/>
  <c r="R304" i="2"/>
  <c r="P308" i="2"/>
  <c r="BK348" i="2"/>
  <c r="J348" i="2" s="1"/>
  <c r="J103" i="2" s="1"/>
  <c r="P348" i="2"/>
  <c r="BK140" i="3"/>
  <c r="J140" i="3" s="1"/>
  <c r="J98" i="3" s="1"/>
  <c r="R140" i="3"/>
  <c r="P188" i="3"/>
  <c r="BK207" i="3"/>
  <c r="J207" i="3" s="1"/>
  <c r="J100" i="3" s="1"/>
  <c r="T207" i="3"/>
  <c r="R216" i="3"/>
  <c r="P229" i="3"/>
  <c r="BK235" i="3"/>
  <c r="J235" i="3" s="1"/>
  <c r="J103" i="3" s="1"/>
  <c r="T235" i="3"/>
  <c r="P245" i="3"/>
  <c r="P244" i="3" s="1"/>
  <c r="T245" i="3"/>
  <c r="T244" i="3" s="1"/>
  <c r="R251" i="3"/>
  <c r="R250" i="3" s="1"/>
  <c r="R130" i="4"/>
  <c r="R129" i="4" s="1"/>
  <c r="BK146" i="4"/>
  <c r="J146" i="4" s="1"/>
  <c r="J99" i="4" s="1"/>
  <c r="T146" i="4"/>
  <c r="BK242" i="3"/>
  <c r="J242" i="3" s="1"/>
  <c r="J104" i="3" s="1"/>
  <c r="BK144" i="4"/>
  <c r="J144" i="4" s="1"/>
  <c r="J98" i="4" s="1"/>
  <c r="BK355" i="2"/>
  <c r="J355" i="2" s="1"/>
  <c r="J104" i="2" s="1"/>
  <c r="E85" i="4"/>
  <c r="J91" i="4"/>
  <c r="J92" i="4"/>
  <c r="F125" i="4"/>
  <c r="BE133" i="4"/>
  <c r="BE142" i="4"/>
  <c r="BE155" i="4"/>
  <c r="J123" i="4"/>
  <c r="F126" i="4"/>
  <c r="BE135" i="4"/>
  <c r="BE140" i="4"/>
  <c r="BE147" i="4"/>
  <c r="BE149" i="4"/>
  <c r="BE157" i="4"/>
  <c r="BC97" i="1"/>
  <c r="BE131" i="4"/>
  <c r="BE136" i="4"/>
  <c r="BE138" i="4"/>
  <c r="BE145" i="4"/>
  <c r="BE151" i="4"/>
  <c r="BE153" i="4"/>
  <c r="F92" i="3"/>
  <c r="E128" i="3"/>
  <c r="F134" i="3"/>
  <c r="BE141" i="3"/>
  <c r="BE142" i="3"/>
  <c r="BE159" i="3"/>
  <c r="BE162" i="3"/>
  <c r="BE168" i="3"/>
  <c r="BE173" i="3"/>
  <c r="BE186" i="3"/>
  <c r="BE189" i="3"/>
  <c r="BE190" i="3"/>
  <c r="BE191" i="3"/>
  <c r="BE196" i="3"/>
  <c r="BE200" i="3"/>
  <c r="BE208" i="3"/>
  <c r="BE210" i="3"/>
  <c r="BE217" i="3"/>
  <c r="BE221" i="3"/>
  <c r="BE225" i="3"/>
  <c r="BE230" i="3"/>
  <c r="BE233" i="3"/>
  <c r="BE239" i="3"/>
  <c r="BE248" i="3"/>
  <c r="BE249" i="3"/>
  <c r="BE255" i="3"/>
  <c r="BE256" i="3"/>
  <c r="BE263" i="3"/>
  <c r="BE266" i="3"/>
  <c r="BE268" i="3"/>
  <c r="J91" i="3"/>
  <c r="BE161" i="3"/>
  <c r="BE175" i="3"/>
  <c r="BE183" i="3"/>
  <c r="BE185" i="3"/>
  <c r="BE205" i="3"/>
  <c r="BE243" i="3"/>
  <c r="BE252" i="3"/>
  <c r="BE257" i="3"/>
  <c r="BE260" i="3"/>
  <c r="BE262" i="3"/>
  <c r="BE267" i="3"/>
  <c r="J92" i="3"/>
  <c r="J132" i="3"/>
  <c r="BE201" i="3"/>
  <c r="BE226" i="3"/>
  <c r="BE231" i="3"/>
  <c r="BE143" i="3"/>
  <c r="BE149" i="3"/>
  <c r="BE153" i="3"/>
  <c r="BE156" i="3"/>
  <c r="BE179" i="3"/>
  <c r="BE193" i="3"/>
  <c r="BE197" i="3"/>
  <c r="BE198" i="3"/>
  <c r="BE199" i="3"/>
  <c r="BE203" i="3"/>
  <c r="BE212" i="3"/>
  <c r="BE214" i="3"/>
  <c r="BE227" i="3"/>
  <c r="BE236" i="3"/>
  <c r="BE237" i="3"/>
  <c r="BE240" i="3"/>
  <c r="BE246" i="3"/>
  <c r="BE247" i="3"/>
  <c r="BE258" i="3"/>
  <c r="BE264" i="3"/>
  <c r="BE265" i="3"/>
  <c r="E85" i="2"/>
  <c r="J91" i="2"/>
  <c r="BE140" i="2"/>
  <c r="BE147" i="2"/>
  <c r="BE149" i="2"/>
  <c r="BE165" i="2"/>
  <c r="BE190" i="2"/>
  <c r="BE222" i="2"/>
  <c r="BE238" i="2"/>
  <c r="BE240" i="2"/>
  <c r="BE249" i="2"/>
  <c r="BE251" i="2"/>
  <c r="BE256" i="2"/>
  <c r="BE281" i="2"/>
  <c r="BE297" i="2"/>
  <c r="BE300" i="2"/>
  <c r="BE307" i="2"/>
  <c r="BE333" i="2"/>
  <c r="F91" i="2"/>
  <c r="J92" i="2"/>
  <c r="F131" i="2"/>
  <c r="BE139" i="2"/>
  <c r="BE142" i="2"/>
  <c r="BE151" i="2"/>
  <c r="BE162" i="2"/>
  <c r="BE195" i="2"/>
  <c r="BE252" i="2"/>
  <c r="BE255" i="2"/>
  <c r="BE258" i="2"/>
  <c r="BE274" i="2"/>
  <c r="BE285" i="2"/>
  <c r="BE309" i="2"/>
  <c r="BE324" i="2"/>
  <c r="BE326" i="2"/>
  <c r="BE327" i="2"/>
  <c r="BE329" i="2"/>
  <c r="BE330" i="2"/>
  <c r="BE338" i="2"/>
  <c r="BE339" i="2"/>
  <c r="BE349" i="2"/>
  <c r="J89" i="2"/>
  <c r="BE137" i="2"/>
  <c r="BE145" i="2"/>
  <c r="BE150" i="2"/>
  <c r="BE183" i="2"/>
  <c r="BE202" i="2"/>
  <c r="BE203" i="2"/>
  <c r="BE232" i="2"/>
  <c r="BE247" i="2"/>
  <c r="BE259" i="2"/>
  <c r="BE288" i="2"/>
  <c r="BE291" i="2"/>
  <c r="BE293" i="2"/>
  <c r="BE302" i="2"/>
  <c r="BE306" i="2"/>
  <c r="BE314" i="2"/>
  <c r="BE320" i="2"/>
  <c r="BE322" i="2"/>
  <c r="BE323" i="2"/>
  <c r="BE325" i="2"/>
  <c r="BE331" i="2"/>
  <c r="BE334" i="2"/>
  <c r="BE340" i="2"/>
  <c r="BE342" i="2"/>
  <c r="BE346" i="2"/>
  <c r="BE350" i="2"/>
  <c r="BE352" i="2"/>
  <c r="BE353" i="2"/>
  <c r="BE354" i="2"/>
  <c r="BE356" i="2"/>
  <c r="BE141" i="2"/>
  <c r="BE143" i="2"/>
  <c r="BE168" i="2"/>
  <c r="BE180" i="2"/>
  <c r="BE186" i="2"/>
  <c r="BE201" i="2"/>
  <c r="BE209" i="2"/>
  <c r="BE214" i="2"/>
  <c r="BE218" i="2"/>
  <c r="BE226" i="2"/>
  <c r="BE230" i="2"/>
  <c r="BE266" i="2"/>
  <c r="BE290" i="2"/>
  <c r="BE295" i="2"/>
  <c r="BE299" i="2"/>
  <c r="BE303" i="2"/>
  <c r="BE305" i="2"/>
  <c r="BE310" i="2"/>
  <c r="BE312" i="2"/>
  <c r="BE332" i="2"/>
  <c r="BE335" i="2"/>
  <c r="BE336" i="2"/>
  <c r="BE337" i="2"/>
  <c r="BE341" i="2"/>
  <c r="BE343" i="2"/>
  <c r="BE344" i="2"/>
  <c r="F39" i="2"/>
  <c r="BD95" i="1" s="1"/>
  <c r="F38" i="2"/>
  <c r="BC95" i="1" s="1"/>
  <c r="J36" i="4"/>
  <c r="AW97" i="1" s="1"/>
  <c r="J36" i="3"/>
  <c r="AW96" i="1" s="1"/>
  <c r="F37" i="3"/>
  <c r="BB96" i="1" s="1"/>
  <c r="F37" i="4"/>
  <c r="BB97" i="1" s="1"/>
  <c r="F38" i="3"/>
  <c r="BC96" i="1" s="1"/>
  <c r="F36" i="2"/>
  <c r="BA95" i="1" s="1"/>
  <c r="J36" i="2"/>
  <c r="AW95" i="1" s="1"/>
  <c r="F37" i="2"/>
  <c r="BB95" i="1" s="1"/>
  <c r="F36" i="3"/>
  <c r="BA96" i="1" s="1"/>
  <c r="F39" i="4"/>
  <c r="BD97" i="1" s="1"/>
  <c r="F36" i="4"/>
  <c r="BA97" i="1" s="1"/>
  <c r="F39" i="3"/>
  <c r="BD96" i="1" s="1"/>
  <c r="T135" i="2" l="1"/>
  <c r="T134" i="2" s="1"/>
  <c r="R139" i="3"/>
  <c r="R138" i="3" s="1"/>
  <c r="T129" i="4"/>
  <c r="T139" i="3"/>
  <c r="T138" i="3" s="1"/>
  <c r="P139" i="3"/>
  <c r="P138" i="3" s="1"/>
  <c r="AU96" i="1" s="1"/>
  <c r="R135" i="2"/>
  <c r="R134" i="2" s="1"/>
  <c r="P135" i="2"/>
  <c r="P134" i="2" s="1"/>
  <c r="AU95" i="1" s="1"/>
  <c r="BK129" i="4"/>
  <c r="J129" i="4" s="1"/>
  <c r="J96" i="4" s="1"/>
  <c r="J30" i="4" s="1"/>
  <c r="BE108" i="4" s="1"/>
  <c r="F35" i="4" s="1"/>
  <c r="AZ97" i="1" s="1"/>
  <c r="BK139" i="3"/>
  <c r="J139" i="3" s="1"/>
  <c r="J97" i="3" s="1"/>
  <c r="BK250" i="3"/>
  <c r="J250" i="3" s="1"/>
  <c r="J107" i="3" s="1"/>
  <c r="BK135" i="2"/>
  <c r="J135" i="2" s="1"/>
  <c r="J97" i="2" s="1"/>
  <c r="BK244" i="3"/>
  <c r="J244" i="3" s="1"/>
  <c r="J105" i="3" s="1"/>
  <c r="BC94" i="1"/>
  <c r="AY94" i="1" s="1"/>
  <c r="BB94" i="1"/>
  <c r="W34" i="1" s="1"/>
  <c r="BD94" i="1"/>
  <c r="W36" i="1" s="1"/>
  <c r="BA94" i="1"/>
  <c r="AW94" i="1" s="1"/>
  <c r="AK33" i="1" s="1"/>
  <c r="BK138" i="3" l="1"/>
  <c r="J138" i="3" s="1"/>
  <c r="J96" i="3" s="1"/>
  <c r="J30" i="3" s="1"/>
  <c r="BK134" i="2"/>
  <c r="J134" i="2" s="1"/>
  <c r="J96" i="2" s="1"/>
  <c r="AU94" i="1"/>
  <c r="J35" i="4"/>
  <c r="AV97" i="1" s="1"/>
  <c r="AT97" i="1" s="1"/>
  <c r="J32" i="4"/>
  <c r="AG97" i="1" s="1"/>
  <c r="W35" i="1"/>
  <c r="AX94" i="1"/>
  <c r="W33" i="1"/>
  <c r="J32" i="3" l="1"/>
  <c r="AG96" i="1" s="1"/>
  <c r="J30" i="2"/>
  <c r="J115" i="2" s="1"/>
  <c r="AN97" i="1"/>
  <c r="J41" i="4"/>
  <c r="BE117" i="3"/>
  <c r="J35" i="3" s="1"/>
  <c r="AV96" i="1" s="1"/>
  <c r="AT96" i="1" s="1"/>
  <c r="J110" i="4"/>
  <c r="J119" i="3" l="1"/>
  <c r="J32" i="2"/>
  <c r="AG95" i="1" s="1"/>
  <c r="AG94" i="1" s="1"/>
  <c r="AV102" i="1" s="1"/>
  <c r="BY102" i="1" s="1"/>
  <c r="BE113" i="2"/>
  <c r="F35" i="2" s="1"/>
  <c r="AZ95" i="1" s="1"/>
  <c r="J41" i="3"/>
  <c r="AN96" i="1"/>
  <c r="CD103" i="1"/>
  <c r="F35" i="3"/>
  <c r="AZ96" i="1" s="1"/>
  <c r="J35" i="2" l="1"/>
  <c r="AV95" i="1" s="1"/>
  <c r="AT95" i="1" s="1"/>
  <c r="AN95" i="1" s="1"/>
  <c r="AZ94" i="1"/>
  <c r="AV94" i="1" s="1"/>
  <c r="AT94" i="1" s="1"/>
  <c r="AN94" i="1" s="1"/>
  <c r="CD101" i="1"/>
  <c r="CD102" i="1"/>
  <c r="AK26" i="1"/>
  <c r="CD100" i="1"/>
  <c r="AV100" i="1"/>
  <c r="BY100" i="1" s="1"/>
  <c r="AV101" i="1"/>
  <c r="BY101" i="1"/>
  <c r="AV103" i="1"/>
  <c r="BY103" i="1" s="1"/>
  <c r="J41" i="2" l="1"/>
  <c r="W32" i="1"/>
  <c r="AK29" i="1"/>
  <c r="AK32" i="1"/>
  <c r="AG105" i="1" l="1"/>
  <c r="AK38" i="1"/>
  <c r="AN105" i="1"/>
</calcChain>
</file>

<file path=xl/sharedStrings.xml><?xml version="1.0" encoding="utf-8"?>
<sst xmlns="http://schemas.openxmlformats.org/spreadsheetml/2006/main" count="4614" uniqueCount="864">
  <si>
    <t>Export Komplet</t>
  </si>
  <si>
    <t/>
  </si>
  <si>
    <t>2.0</t>
  </si>
  <si>
    <t>False</t>
  </si>
  <si>
    <t>{af5a989e-98d4-4870-b9e4-936926c12e29}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</si>
  <si>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</si>
  <si>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</si>
  <si>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</si>
  <si>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</si>
  <si>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</si>
  <si>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</si>
  <si>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</si>
  <si>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</si>
  <si>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</si>
  <si>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</si>
  <si>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</si>
  <si>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</si>
  <si>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</si>
  <si>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</si>
  <si>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</si>
  <si>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</si>
  <si>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</si>
  <si>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</si>
  <si>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</si>
  <si>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</si>
  <si>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</si>
  <si>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</si>
  <si>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</si>
  <si>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</si>
  <si>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Náklady z rozpočtů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</si>
  <si>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</si>
  <si>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</si>
  <si>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</si>
  <si>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</si>
  <si>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</si>
  <si>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</si>
  <si>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</si>
  <si>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</si>
  <si>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</si>
  <si>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</si>
  <si>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</si>
  <si>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</si>
  <si>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</si>
  <si>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</si>
  <si>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</si>
  <si>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</si>
  <si>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</si>
  <si>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</si>
  <si>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</si>
  <si>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</si>
  <si>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</si>
  <si>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</si>
  <si>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</si>
  <si>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</si>
  <si>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</si>
  <si>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</si>
  <si>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</si>
  <si>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</si>
  <si>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</si>
  <si>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</si>
  <si>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</si>
  <si>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</si>
  <si>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</si>
  <si>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</si>
  <si>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</si>
  <si>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</si>
  <si>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</si>
  <si>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</si>
  <si>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</si>
  <si>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</si>
  <si>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</si>
  <si>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</si>
  <si>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</si>
  <si>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</si>
  <si>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</si>
  <si>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 302</t>
  </si>
  <si>
    <t>Splašková kanalizace</t>
  </si>
  <si>
    <t>STA</t>
  </si>
  <si>
    <t>1</t>
  </si>
  <si>
    <t>{5c45133e-9e2f-4851-a261-783714cbb1cf}</t>
  </si>
  <si>
    <t>2</t>
  </si>
  <si>
    <t>SO 303</t>
  </si>
  <si>
    <t>Česle</t>
  </si>
  <si>
    <t>{e7be0bb6-8d70-479c-b064-631949ca50a2}</t>
  </si>
  <si>
    <t>VRN</t>
  </si>
  <si>
    <t>Vedlejší rozpočtové náklady</t>
  </si>
  <si>
    <t>{7b03d230-47ce-4145-9e55-bcce211bdf6f}</t>
  </si>
  <si>
    <t>Procent. zadání_x000D_
[% nákladů rozpočtu]</t>
  </si>
  <si>
    <t>Zařazení nákladů</t>
  </si>
  <si>
    <t>stavební čast</t>
  </si>
  <si>
    <t>OSTATNENAKLADY</t>
  </si>
  <si>
    <t>OSTATNENAKLADYVLASTNE</t>
  </si>
  <si>
    <t>KRYCÍ LIST SOUPISU PRACÍ</t>
  </si>
  <si>
    <t>Objekt:</t>
  </si>
  <si>
    <t>SO 302 - Splašková kanalizace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</si>
  <si>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</si>
  <si>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</si>
  <si>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</si>
  <si>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</si>
  <si>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</si>
  <si>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</si>
  <si>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</si>
  <si>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</si>
  <si>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</si>
  <si>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</si>
  <si>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</si>
  <si>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</si>
  <si>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</si>
  <si>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</si>
  <si>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Zařízení staveniště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</si>
  <si>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</si>
  <si>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</si>
  <si>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</si>
  <si>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</si>
  <si>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</si>
  <si>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</si>
  <si>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</si>
  <si>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</si>
  <si>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</si>
  <si>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</si>
  <si>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</si>
  <si>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</si>
  <si>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</si>
  <si>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</si>
  <si>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</si>
  <si>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</si>
  <si>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</si>
  <si>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</si>
  <si>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</si>
  <si>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112101101R</t>
  </si>
  <si>
    <t>Kácení stromů a keřů</t>
  </si>
  <si>
    <t>kpl</t>
  </si>
  <si>
    <t>4</t>
  </si>
  <si>
    <t>-229732290</t>
  </si>
  <si>
    <t>P</t>
  </si>
  <si>
    <t>Poznámka k položce:_x000D_
- vč. odstranění kořenů_x000D_
- vč. naložení, odvozu a likvidace</t>
  </si>
  <si>
    <t>113107423</t>
  </si>
  <si>
    <t>Odstranění podkladu z kameniva drceného tl přes 200 do 300 mm při překopech strojně pl do 15 m2</t>
  </si>
  <si>
    <t>m2</t>
  </si>
  <si>
    <t>-1748768642</t>
  </si>
  <si>
    <t>3</t>
  </si>
  <si>
    <t>113107442</t>
  </si>
  <si>
    <t>Odstranění podkladu živičných tl přes 50 do 100 mm při překopech strojně pl do 15 m2</t>
  </si>
  <si>
    <t>-2043213692</t>
  </si>
  <si>
    <t>115101201</t>
  </si>
  <si>
    <t>Čerpání vody na dopravní výšku do 10 m průměrný přítok do 500 l/min</t>
  </si>
  <si>
    <t>hod</t>
  </si>
  <si>
    <t>-2103104918</t>
  </si>
  <si>
    <t>5</t>
  </si>
  <si>
    <t>115101301</t>
  </si>
  <si>
    <t>Pohotovost čerpací soupravy pro dopravní výšku do 10 m přítok do 500 l/min</t>
  </si>
  <si>
    <t>den</t>
  </si>
  <si>
    <t>-2005828210</t>
  </si>
  <si>
    <t>6</t>
  </si>
  <si>
    <t>119001405</t>
  </si>
  <si>
    <t>Dočasné zajištění potrubí  DN do 200 mm</t>
  </si>
  <si>
    <t>m</t>
  </si>
  <si>
    <t>-1732570000</t>
  </si>
  <si>
    <t>VV</t>
  </si>
  <si>
    <t>2*1,1</t>
  </si>
  <si>
    <t>7</t>
  </si>
  <si>
    <t>119001406</t>
  </si>
  <si>
    <t>Dočasné zajištění potrubí DN přes 200 do 500 mm</t>
  </si>
  <si>
    <t>-655364599</t>
  </si>
  <si>
    <t>8</t>
  </si>
  <si>
    <t>119001421</t>
  </si>
  <si>
    <t>Dočasné zajištění kabelů a kabelových tratí ze 3 volně ložených kabelů</t>
  </si>
  <si>
    <t>-77075842</t>
  </si>
  <si>
    <t>9</t>
  </si>
  <si>
    <t>121151103</t>
  </si>
  <si>
    <t>Sejmutí ornice plochy do 100 m2 tl vrstvy do 200 mm strojně</t>
  </si>
  <si>
    <t>1395291681</t>
  </si>
  <si>
    <t>10</t>
  </si>
  <si>
    <t>121151203</t>
  </si>
  <si>
    <t>Sejmutí lesní půdy plochy do 100 m2 tl vrstvy přes 150 do 200 mm strojně</t>
  </si>
  <si>
    <t>1954309965</t>
  </si>
  <si>
    <t>11</t>
  </si>
  <si>
    <t>132254204</t>
  </si>
  <si>
    <t>Hloubení zapažených rýh š do 2000 mm v hornině třídy těžitelnosti I skupiny 3 objem do 500 m3</t>
  </si>
  <si>
    <t>m3</t>
  </si>
  <si>
    <t>436772011</t>
  </si>
  <si>
    <t>Stoka S:</t>
  </si>
  <si>
    <t>139,0*1,1*3,14</t>
  </si>
  <si>
    <t>40,0*1,1*1,96</t>
  </si>
  <si>
    <t>Stoka S1:</t>
  </si>
  <si>
    <t>8,0*1,1*4,22</t>
  </si>
  <si>
    <t>odpočet odstranění povrchů:</t>
  </si>
  <si>
    <t>-32,832</t>
  </si>
  <si>
    <t>Součet</t>
  </si>
  <si>
    <t>horniny tř. těžitelnosti I, skup. 3 = 30%:</t>
  </si>
  <si>
    <t>570,65*0,3</t>
  </si>
  <si>
    <t>12</t>
  </si>
  <si>
    <t>132354204</t>
  </si>
  <si>
    <t>Hloubení zapažených rýh š do 2000 mm v hornině třídy těžitelnosti II skupiny 4 objem do 500 m3</t>
  </si>
  <si>
    <t>-954487143</t>
  </si>
  <si>
    <t>horniny tř. těžitelnosti II, skup. 4 = 50%:</t>
  </si>
  <si>
    <t>570,65*0,5</t>
  </si>
  <si>
    <t>13</t>
  </si>
  <si>
    <t>132454204</t>
  </si>
  <si>
    <t>Hloubení zapažených rýh š do 2000 mm v hornině třídy těžitelnosti II skupiny 5 objem do 500 m3</t>
  </si>
  <si>
    <t>1491180575</t>
  </si>
  <si>
    <t>horniny tř. těžitelnosti II, skup. 5 = 20%:</t>
  </si>
  <si>
    <t>570,65*0,2</t>
  </si>
  <si>
    <t>14</t>
  </si>
  <si>
    <t>133254102</t>
  </si>
  <si>
    <t>Hloubení šachet zapažených v hornině třídy těžitelnosti I skupiny 3 objem do 50 m3</t>
  </si>
  <si>
    <t>-740555112</t>
  </si>
  <si>
    <t>rozšíření na šachty:</t>
  </si>
  <si>
    <t>8*(2,84*(2,84-1,1)*2,94+2,84*2,84*0,25)</t>
  </si>
  <si>
    <t>1*(3,04*(3,04-1,1)*2,56+3,04*3,04*0,25)</t>
  </si>
  <si>
    <t>1*(2,84*(2,84-1,1)*4,22+2,84*2,84*0,25)</t>
  </si>
  <si>
    <t>-10,162</t>
  </si>
  <si>
    <t>162,474*0,3</t>
  </si>
  <si>
    <t>133354103</t>
  </si>
  <si>
    <t>Hloubení šachet zapažených v hornině třídy těžitelnosti II skupiny 4 objem do 100 m3</t>
  </si>
  <si>
    <t>1355774487</t>
  </si>
  <si>
    <t>162,474*0,5</t>
  </si>
  <si>
    <t>16</t>
  </si>
  <si>
    <t>133454102</t>
  </si>
  <si>
    <t>Hloubení šachet zapažených v hornině třídy těžitelnosti II skupiny 5 objem do 50 m3</t>
  </si>
  <si>
    <t>-245042963</t>
  </si>
  <si>
    <t>162,474*0,2</t>
  </si>
  <si>
    <t>17</t>
  </si>
  <si>
    <t>139001101</t>
  </si>
  <si>
    <t>Příplatek za ztížení vykopávky v blízkosti podzemního vedení</t>
  </si>
  <si>
    <t>-1453646786</t>
  </si>
  <si>
    <t>5*1,0*1,1*3,14</t>
  </si>
  <si>
    <t>1*1,0*1,1*1,96</t>
  </si>
  <si>
    <t>18</t>
  </si>
  <si>
    <t>151811131</t>
  </si>
  <si>
    <t>Osazení pažicího boxu hl výkopu do 4 m š do 1,2 m</t>
  </si>
  <si>
    <t>-1141790724</t>
  </si>
  <si>
    <t>(139,0-57,24)*2*2,50</t>
  </si>
  <si>
    <t>40,0*2*1,96</t>
  </si>
  <si>
    <t>19</t>
  </si>
  <si>
    <t>151811141</t>
  </si>
  <si>
    <t>Osazení pažicího boxu hl výkopu do 6 m š do 1,2 m</t>
  </si>
  <si>
    <t>809955965</t>
  </si>
  <si>
    <t>57,24*2*4,56</t>
  </si>
  <si>
    <t>8,0*2*4,22</t>
  </si>
  <si>
    <t>20</t>
  </si>
  <si>
    <t>151811231</t>
  </si>
  <si>
    <t>Odstranění pažicího boxu hl výkopu do 4 m š do 1,2 m</t>
  </si>
  <si>
    <t>1676290416</t>
  </si>
  <si>
    <t>151811241</t>
  </si>
  <si>
    <t>Odstranění pažicího boxu hl výkopu do 6 m š do 1,2 m</t>
  </si>
  <si>
    <t>-812785694</t>
  </si>
  <si>
    <t>22</t>
  </si>
  <si>
    <t>162351103</t>
  </si>
  <si>
    <t>Vodorovné přemístění přes 50 do 500 m výkopku/sypaniny z horniny třídy těžitelnosti I skupiny 1 až 3</t>
  </si>
  <si>
    <t>1363970384</t>
  </si>
  <si>
    <t>Poznámka k položce:_x000D_
- pro zpětný zásyp</t>
  </si>
  <si>
    <t>na meziskládku a zpět:</t>
  </si>
  <si>
    <t>541,917*2</t>
  </si>
  <si>
    <t>horniny tř. těžitelnosti I = 30%:</t>
  </si>
  <si>
    <t>1083,834*0,3</t>
  </si>
  <si>
    <t>23</t>
  </si>
  <si>
    <t>162351123</t>
  </si>
  <si>
    <t>Vodorovné přemístění přes 50 do 500 m výkopku/sypaniny z hornin třídy těžitelnosti II skupiny 4 a 5</t>
  </si>
  <si>
    <t>-565264944</t>
  </si>
  <si>
    <t>horniny tř. těžitelnosti II = 70%:</t>
  </si>
  <si>
    <t>1083,834*0,7</t>
  </si>
  <si>
    <t>24</t>
  </si>
  <si>
    <t>162751117</t>
  </si>
  <si>
    <t>Vodorovné přemístění přes 9 000 do 10000 m výkopku/sypaniny z horniny třídy těžitelnosti I skupiny 1 až 3</t>
  </si>
  <si>
    <t>-1493941678</t>
  </si>
  <si>
    <t>570,65+162,474-541,917</t>
  </si>
  <si>
    <t>191,207*0,3</t>
  </si>
  <si>
    <t>25</t>
  </si>
  <si>
    <t>162751137</t>
  </si>
  <si>
    <t>Vodorovné přemístění přes 9 000 do 10000 m výkopku/sypaniny z horniny třídy těžitelnosti II skupiny 4 a 5</t>
  </si>
  <si>
    <t>-1912288189</t>
  </si>
  <si>
    <t>191,207*0,7</t>
  </si>
  <si>
    <t>26</t>
  </si>
  <si>
    <t>167151111</t>
  </si>
  <si>
    <t>Nakládání výkopku z hornin třídy těžitelnosti I skupiny 1 až 3 přes 100 m3</t>
  </si>
  <si>
    <t>1163535136</t>
  </si>
  <si>
    <t>541,917</t>
  </si>
  <si>
    <t>541,917*0,3</t>
  </si>
  <si>
    <t>27</t>
  </si>
  <si>
    <t>167151112</t>
  </si>
  <si>
    <t>Nakládání výkopku z hornin třídy těžitelnosti II skupiny 4 a 5 přes 100 m3</t>
  </si>
  <si>
    <t>-1783866328</t>
  </si>
  <si>
    <t>541,917*0,7</t>
  </si>
  <si>
    <t>28</t>
  </si>
  <si>
    <t>171201221</t>
  </si>
  <si>
    <t>Poplatek za uložení na skládce (skládkovné) zeminy a kamení kód odpadu 17 05 04</t>
  </si>
  <si>
    <t>t</t>
  </si>
  <si>
    <t>-1850241194</t>
  </si>
  <si>
    <t>191,207*1,8</t>
  </si>
  <si>
    <t>29</t>
  </si>
  <si>
    <t>171251201</t>
  </si>
  <si>
    <t>Uložení sypaniny na skládky nebo meziskládky</t>
  </si>
  <si>
    <t>-1524064728</t>
  </si>
  <si>
    <t>na trvalou skládku:</t>
  </si>
  <si>
    <t>191,207</t>
  </si>
  <si>
    <t>na meziskládku pro zpětný zásyp:</t>
  </si>
  <si>
    <t>30</t>
  </si>
  <si>
    <t>174151101</t>
  </si>
  <si>
    <t>Zásyp jam, šachet rýh nebo kolem objektů sypaninou se zhutněním</t>
  </si>
  <si>
    <t>1378246766</t>
  </si>
  <si>
    <t>570,65+162,474-27,615-4,255-2,314-119,355-37,668</t>
  </si>
  <si>
    <t>31</t>
  </si>
  <si>
    <t>175151101</t>
  </si>
  <si>
    <t>Obsypání potrubí strojně sypaninou bez prohození, uloženou do 3 m</t>
  </si>
  <si>
    <t>608591277</t>
  </si>
  <si>
    <t>(139,0-5*1,24-4*1,24*0,5)*1,1*0,615-((3,14159*0,315^2)/4)*(139,0-5*1,24-4*1,24*0,5)</t>
  </si>
  <si>
    <t>(40,0-1,24*0,5-1,44*0,5)*1,1*0,626-((3,14159*0,326^2)/4)*(40,0-1,24*0,5-1,44*0,5)</t>
  </si>
  <si>
    <t>(8,0-2*1,24*0,5)*1,1*0,615-((3,14159*0,315^2)/4)*(8,0-2*1,24*0,5)</t>
  </si>
  <si>
    <t>32</t>
  </si>
  <si>
    <t>M</t>
  </si>
  <si>
    <t>58337310</t>
  </si>
  <si>
    <t>štěrkopísek frakce 0/4</t>
  </si>
  <si>
    <t>-652114501</t>
  </si>
  <si>
    <t>105,446*2,0</t>
  </si>
  <si>
    <t>33</t>
  </si>
  <si>
    <t>181351003</t>
  </si>
  <si>
    <t>Rozprostření ornice tl vrstvy do 200 mm pl do 100 m2 v rovině nebo ve svahu do 1:5 strojně</t>
  </si>
  <si>
    <t>1606693347</t>
  </si>
  <si>
    <t>53,482+104,082</t>
  </si>
  <si>
    <t>34</t>
  </si>
  <si>
    <t>181411131</t>
  </si>
  <si>
    <t>Založení parkového trávníku výsevem pl do 1000 m2 v rovině a ve svahu do 1:5</t>
  </si>
  <si>
    <t>-619185082</t>
  </si>
  <si>
    <t>35</t>
  </si>
  <si>
    <t>00572410</t>
  </si>
  <si>
    <t>osivo směs travní parková</t>
  </si>
  <si>
    <t>kg</t>
  </si>
  <si>
    <t>1507792807</t>
  </si>
  <si>
    <t>104,082*0,02 'Přepočtené koeficientem množství</t>
  </si>
  <si>
    <t>Svislé a kompletní konstrukce</t>
  </si>
  <si>
    <t>36</t>
  </si>
  <si>
    <t>35830R2</t>
  </si>
  <si>
    <t>Zaslepení konců stávajícího potrubí KT DN 300</t>
  </si>
  <si>
    <t>kus</t>
  </si>
  <si>
    <t>979963764</t>
  </si>
  <si>
    <t>37</t>
  </si>
  <si>
    <t>358315115R</t>
  </si>
  <si>
    <t>Bourání stávajících kanalizačních šachet</t>
  </si>
  <si>
    <t>2016406211</t>
  </si>
  <si>
    <t>Poznámka k položce:_x000D_
- vč. odvozu a likvidace vybouraného materiálu</t>
  </si>
  <si>
    <t>38</t>
  </si>
  <si>
    <t>3583R.2</t>
  </si>
  <si>
    <t>Zalití potrubí DN 300 cementopopílkovou směsí</t>
  </si>
  <si>
    <t>2020253687</t>
  </si>
  <si>
    <t>39</t>
  </si>
  <si>
    <t>359901211</t>
  </si>
  <si>
    <t>Monitoring stoky jakékoli výšky na nové kanalizaci</t>
  </si>
  <si>
    <t>-1895606171</t>
  </si>
  <si>
    <t>139,0</t>
  </si>
  <si>
    <t>8,0</t>
  </si>
  <si>
    <t>Vodorovné konstrukce</t>
  </si>
  <si>
    <t>40</t>
  </si>
  <si>
    <t>451573111</t>
  </si>
  <si>
    <t>Lože pod potrubí otevřený výkop ze štěrkopísku</t>
  </si>
  <si>
    <t>-445182982</t>
  </si>
  <si>
    <t>(139,0-5*2,0-4*1,0)*1,1*0,15</t>
  </si>
  <si>
    <t>(8,0-2*1,0)*1,1*0,15</t>
  </si>
  <si>
    <t>pod revizní šachty:</t>
  </si>
  <si>
    <t>10*2,0*2,0*0,15</t>
  </si>
  <si>
    <t>41</t>
  </si>
  <si>
    <t>452311151</t>
  </si>
  <si>
    <t>Podkladní desky z betonu prostého bez zvýšených nároků na prostředí tř. C 20/25 otevřený výkop</t>
  </si>
  <si>
    <t>1863636163</t>
  </si>
  <si>
    <t>9*1,5*1,5*0,1</t>
  </si>
  <si>
    <t>1*1,7*1,7*0,1</t>
  </si>
  <si>
    <t>betonové lože pod litinové potrubí:</t>
  </si>
  <si>
    <t>(40,0-1,24*0,5-1,44*0,5)*1,1*0,1</t>
  </si>
  <si>
    <t>42</t>
  </si>
  <si>
    <t>452351101</t>
  </si>
  <si>
    <t>Bednění podkladních desek nebo bloků nebo sedlového lože otevřený výkop</t>
  </si>
  <si>
    <t>1585805949</t>
  </si>
  <si>
    <t>9*4*1,5*0,1</t>
  </si>
  <si>
    <t>1*4*1,7*0,1</t>
  </si>
  <si>
    <t>43</t>
  </si>
  <si>
    <t>452313141</t>
  </si>
  <si>
    <t>Podkladní bloky z betonu prostého bez zvýšených nároků na prostředí tř. C 16/20 otevřený výkop</t>
  </si>
  <si>
    <t>267246206</t>
  </si>
  <si>
    <t>Poznámka k položce:_x000D_
- opěrný betonový blok na začátku úseku litinového potrubí</t>
  </si>
  <si>
    <t>1,0*1,0*1,0</t>
  </si>
  <si>
    <t>44</t>
  </si>
  <si>
    <t>452353101</t>
  </si>
  <si>
    <t>Bednění podkladních bloků otevřený výkop</t>
  </si>
  <si>
    <t>535315932</t>
  </si>
  <si>
    <t>4*1,0*1,0</t>
  </si>
  <si>
    <t>45</t>
  </si>
  <si>
    <t>452386111</t>
  </si>
  <si>
    <t>Vyrovnávací prstence z betonu prostého tř. C 25/30 v do 100 mm</t>
  </si>
  <si>
    <t>-1996513312</t>
  </si>
  <si>
    <t>46</t>
  </si>
  <si>
    <t>PFB.1120100OZ</t>
  </si>
  <si>
    <t>Prstenec šachtový vyrovnávací (OZ) TBW-Q.1 63/4</t>
  </si>
  <si>
    <t>-153936795</t>
  </si>
  <si>
    <t>47</t>
  </si>
  <si>
    <t>PFB.1120101OZ</t>
  </si>
  <si>
    <t>Prstenec šachtový vyrovnávací (OZ) TBW-Q.1 63/6</t>
  </si>
  <si>
    <t>-171960270</t>
  </si>
  <si>
    <t>48</t>
  </si>
  <si>
    <t>PFB.1120102OZ</t>
  </si>
  <si>
    <t>Prstenec šachtový vyrovnávací (OZ) TBW-Q.1 63/8</t>
  </si>
  <si>
    <t>-2012131470</t>
  </si>
  <si>
    <t>49</t>
  </si>
  <si>
    <t>PFB.1120103OZ</t>
  </si>
  <si>
    <t>Prstenec šachtový vyrovnávací (OZ) TBW-Q.1 63/10</t>
  </si>
  <si>
    <t>1476488448</t>
  </si>
  <si>
    <t>50</t>
  </si>
  <si>
    <t>452386121</t>
  </si>
  <si>
    <t>Vyrovnávací prstence z betonu prostého tř. C 25/30 v přes 100 do 200 mm</t>
  </si>
  <si>
    <t>-187439952</t>
  </si>
  <si>
    <t>51</t>
  </si>
  <si>
    <t>PFB.1120104OZ</t>
  </si>
  <si>
    <t>Prstenec šachtový vyrovnávací (OZ) TBW-Q.1 63/12</t>
  </si>
  <si>
    <t>1842264726</t>
  </si>
  <si>
    <t>52</t>
  </si>
  <si>
    <t>59224348</t>
  </si>
  <si>
    <t>těsnění elastomerové pro spojení šachetních dílů DN 1000</t>
  </si>
  <si>
    <t>1504158820</t>
  </si>
  <si>
    <t>53</t>
  </si>
  <si>
    <t>59224341</t>
  </si>
  <si>
    <t>těsnění elastomerové pro spojení šachetních dílů DN 1200</t>
  </si>
  <si>
    <t>1038597742</t>
  </si>
  <si>
    <t>Komunikace pozemní</t>
  </si>
  <si>
    <t>54</t>
  </si>
  <si>
    <t>566901132</t>
  </si>
  <si>
    <t>Vyspravení podkladu po překopech inženýrských sítí plochy do 15 m2 štěrkodrtí tl. 150 mm</t>
  </si>
  <si>
    <t>1433093879</t>
  </si>
  <si>
    <t>55</t>
  </si>
  <si>
    <t>566901142</t>
  </si>
  <si>
    <t>Vyspravení podkladu po překopech inženýrských sítí plochy do 15 m2 kamenivem hrubým drceným tl. 150 mm</t>
  </si>
  <si>
    <t>1015731984</t>
  </si>
  <si>
    <t>56</t>
  </si>
  <si>
    <t>566901161</t>
  </si>
  <si>
    <t>Vyspravení podkladu po překopech inženýrských sítí plochy do 15 m2 obalovaným kamenivem ACP (OK) tl. 100 mm</t>
  </si>
  <si>
    <t>-1328065837</t>
  </si>
  <si>
    <t>Trubní vedení</t>
  </si>
  <si>
    <t>57</t>
  </si>
  <si>
    <t>851371131</t>
  </si>
  <si>
    <t>Montáž potrubí z trub litinových hrdlových s integrovaným těsněním otevřený výkop DN 300</t>
  </si>
  <si>
    <t>395111853</t>
  </si>
  <si>
    <t>58</t>
  </si>
  <si>
    <t>55253006</t>
  </si>
  <si>
    <t xml:space="preserve">trouba kanalizační litinová Integral standard Vi DN 300 mm  </t>
  </si>
  <si>
    <t>-1744012272</t>
  </si>
  <si>
    <t>40*1,01 'Přepočtené koeficientem množství</t>
  </si>
  <si>
    <t>59</t>
  </si>
  <si>
    <t>4523R</t>
  </si>
  <si>
    <t>Kotvení litinového potrubí k bet. bloku</t>
  </si>
  <si>
    <t>-1021868219</t>
  </si>
  <si>
    <t>Poznámka k položce:_x000D_
- nerezový třmen s vloženým elastomerem, kotvený závitovou tyčí (M12x300 mm) pomocí chemické malty</t>
  </si>
  <si>
    <t>60</t>
  </si>
  <si>
    <t>871370310</t>
  </si>
  <si>
    <t>Montáž kanalizačního potrubí hladkého plnostěnného SN 10 z polypropylenu DN 300</t>
  </si>
  <si>
    <t>-1303203249</t>
  </si>
  <si>
    <t>61</t>
  </si>
  <si>
    <t>28617022</t>
  </si>
  <si>
    <t>trubka kanalizační PP DN 300x6000mm SN10 tl. stěny min. 12,1 mm</t>
  </si>
  <si>
    <t>-125141461</t>
  </si>
  <si>
    <t>147*1,015 'Přepočtené koeficientem množství</t>
  </si>
  <si>
    <t>62</t>
  </si>
  <si>
    <t>892372121</t>
  </si>
  <si>
    <t>Tlaková zkouška vzduchem potrubí DN 300 těsnícím vakem ucpávkovým</t>
  </si>
  <si>
    <t>úsek</t>
  </si>
  <si>
    <t>-1960243089</t>
  </si>
  <si>
    <t>63</t>
  </si>
  <si>
    <t>894410101</t>
  </si>
  <si>
    <t>Osazení betonových dílců pro kanalizační šachty DN 1000 šachtové dno výšky 600 mm</t>
  </si>
  <si>
    <t>309892592</t>
  </si>
  <si>
    <t>64</t>
  </si>
  <si>
    <t>PFB.1135101</t>
  </si>
  <si>
    <t>Dno jednolité šachtové KOMPAKT TBZ-Q.1 100/521 KOM</t>
  </si>
  <si>
    <t>2037834325</t>
  </si>
  <si>
    <t>65</t>
  </si>
  <si>
    <t>PFB.1135101R</t>
  </si>
  <si>
    <t>Dno jednolité šachtové KOMPAKT TBZ-Q.1 100/525 KOM</t>
  </si>
  <si>
    <t>352607285</t>
  </si>
  <si>
    <t>66</t>
  </si>
  <si>
    <t>894410114</t>
  </si>
  <si>
    <t>Osazení betonových dílců pro kanalizační šachty DN 1200 šachtové dno výšky 1200 mm</t>
  </si>
  <si>
    <t>-1190191037</t>
  </si>
  <si>
    <t>67</t>
  </si>
  <si>
    <t>59224029R10</t>
  </si>
  <si>
    <t>dno betonové šachtové TBZ-Q.1 120/120</t>
  </si>
  <si>
    <t>-785696393</t>
  </si>
  <si>
    <t>Poznámka k položce:_x000D_
- spadiště S.2_x000D_
- viz. příloha D5</t>
  </si>
  <si>
    <t>68</t>
  </si>
  <si>
    <t>894410211</t>
  </si>
  <si>
    <t>Osazení betonových dílců pro kanalizační šachty DN 1000 skruž rovná výšky 250 mm</t>
  </si>
  <si>
    <t>1129322702</t>
  </si>
  <si>
    <t>69</t>
  </si>
  <si>
    <t>PFB.1122103</t>
  </si>
  <si>
    <t>Skruž výšky 250 mm TBS-Q.1 100/25/12 PS</t>
  </si>
  <si>
    <t>-1806560468</t>
  </si>
  <si>
    <t>70</t>
  </si>
  <si>
    <t>894410212</t>
  </si>
  <si>
    <t>Osazení betonových dílců pro kanalizační šachty DN 1000 skruž rovná výšky 500 mm</t>
  </si>
  <si>
    <t>1723481428</t>
  </si>
  <si>
    <t>71</t>
  </si>
  <si>
    <t>PFB.1122113</t>
  </si>
  <si>
    <t>Skruž výšky 500 mm TBS-Q.1 100/50/12 PS</t>
  </si>
  <si>
    <t>-1287171081</t>
  </si>
  <si>
    <t>72</t>
  </si>
  <si>
    <t>894410213</t>
  </si>
  <si>
    <t>Osazení betonových dílců pro kanalizační šachty DN 1000 skruž rovná výšky 1000 mm</t>
  </si>
  <si>
    <t>549777982</t>
  </si>
  <si>
    <t>73</t>
  </si>
  <si>
    <t>PFB.1122123</t>
  </si>
  <si>
    <t>Skruž výšky 1000 mm TBS-Q.1 100/100/12 PS</t>
  </si>
  <si>
    <t>1220099435</t>
  </si>
  <si>
    <t>74</t>
  </si>
  <si>
    <t>894410232</t>
  </si>
  <si>
    <t>Osazení betonových dílců pro kanalizační šachty DN 1000 skruž přechodová (konus)</t>
  </si>
  <si>
    <t>665618199</t>
  </si>
  <si>
    <t>75</t>
  </si>
  <si>
    <t>PFB.1121104</t>
  </si>
  <si>
    <t>Konus TBR-Q.1 100-63/58/12 KPS</t>
  </si>
  <si>
    <t>-73433426</t>
  </si>
  <si>
    <t>76</t>
  </si>
  <si>
    <t>894410302</t>
  </si>
  <si>
    <t>Osazení betonových dílců pro kanalizační šachty DN 1000 deska zákrytová</t>
  </si>
  <si>
    <t>553714671</t>
  </si>
  <si>
    <t>77</t>
  </si>
  <si>
    <t>PFB.1121601</t>
  </si>
  <si>
    <t>Deska zákrytová TZK-Q.1 100-63/17</t>
  </si>
  <si>
    <t>-300703911</t>
  </si>
  <si>
    <t>78</t>
  </si>
  <si>
    <t>894410311</t>
  </si>
  <si>
    <t>Osazení betonových dílců pro kanalizační šachty DN 1200 deska přechodová</t>
  </si>
  <si>
    <t>2056576438</t>
  </si>
  <si>
    <t>79</t>
  </si>
  <si>
    <t>PFB.1121651</t>
  </si>
  <si>
    <t>Deska přechodováTZK-Q.1 120-100/25 typ Q.1</t>
  </si>
  <si>
    <t>824312500</t>
  </si>
  <si>
    <t>80</t>
  </si>
  <si>
    <t>899104112</t>
  </si>
  <si>
    <t>Osazení poklopů litinových nebo ocelových včetně rámů pro třídu zatížení D400, E600</t>
  </si>
  <si>
    <t>571147606</t>
  </si>
  <si>
    <t>81</t>
  </si>
  <si>
    <t>55241003</t>
  </si>
  <si>
    <t>poklop kanalizační betonový, litinový rám 160mm, D400 bez odvětrání</t>
  </si>
  <si>
    <t>809112334</t>
  </si>
  <si>
    <t>82</t>
  </si>
  <si>
    <t>899R</t>
  </si>
  <si>
    <t>Napojení šachty S1.1 na stávající kanalizaci TBR DN 1000</t>
  </si>
  <si>
    <t>120633304</t>
  </si>
  <si>
    <t>83</t>
  </si>
  <si>
    <t>899R2</t>
  </si>
  <si>
    <t>Provizorní převedení odpadních vod</t>
  </si>
  <si>
    <t>963591861</t>
  </si>
  <si>
    <t>Poznámka k položce:_x000D_
- při výstavbě nové stoky po dobu přerušení prací (mezi původní a novou stokou)</t>
  </si>
  <si>
    <t>84</t>
  </si>
  <si>
    <t>899R3</t>
  </si>
  <si>
    <t>Zřízení a odstranění čerpací studny pro snižování HPV v rýze</t>
  </si>
  <si>
    <t>-2084602225</t>
  </si>
  <si>
    <t>Poznámka k položce:_x000D_
- včetně dodání a montáže trouby PVC DN 500mm délky 0,6 m</t>
  </si>
  <si>
    <t>997</t>
  </si>
  <si>
    <t>Přesun sutě</t>
  </si>
  <si>
    <t>85</t>
  </si>
  <si>
    <t>997013501</t>
  </si>
  <si>
    <t>Odvoz suti a vybouraných hmot na skládku nebo meziskládku do 1 km se složením</t>
  </si>
  <si>
    <t>1450405461</t>
  </si>
  <si>
    <t>86</t>
  </si>
  <si>
    <t>997013509</t>
  </si>
  <si>
    <t>Příplatek k odvozu suti a vybouraných hmot na skládku ZKD 1 km přes 1 km</t>
  </si>
  <si>
    <t>-1226467035</t>
  </si>
  <si>
    <t>2,97*9 'Přepočtené koeficientem množství</t>
  </si>
  <si>
    <t>87</t>
  </si>
  <si>
    <t>997221611</t>
  </si>
  <si>
    <t>Nakládání suti na dopravní prostředky pro vodorovnou dopravu</t>
  </si>
  <si>
    <t>1280142057</t>
  </si>
  <si>
    <t>88</t>
  </si>
  <si>
    <t>997223845</t>
  </si>
  <si>
    <t>Poplatek za uložení na skládce (skládkovné) odpadu asfaltového</t>
  </si>
  <si>
    <t>-1741552997</t>
  </si>
  <si>
    <t>89</t>
  </si>
  <si>
    <t>997223855</t>
  </si>
  <si>
    <t>Poplatek za uložení na skládce (skládkovné) kameniva</t>
  </si>
  <si>
    <t>-305047227</t>
  </si>
  <si>
    <t>998</t>
  </si>
  <si>
    <t>Přesun hmot</t>
  </si>
  <si>
    <t>90</t>
  </si>
  <si>
    <t>998276101</t>
  </si>
  <si>
    <t>Přesun hmot pro trubní vedení z trub z plastických hmot otevřený výkop</t>
  </si>
  <si>
    <t>483551441</t>
  </si>
  <si>
    <t>SO 303 - Česle</t>
  </si>
  <si>
    <t xml:space="preserve">    9 - Ostatní konstrukce a práce, bourání</t>
  </si>
  <si>
    <t>PSV - Práce a dodávky PSV</t>
  </si>
  <si>
    <t xml:space="preserve">    741 - Elektroinstalace - silnoproud</t>
  </si>
  <si>
    <t>M - Práce a dodávky M</t>
  </si>
  <si>
    <t xml:space="preserve">    46-M - Zemní práce při extr.mont.pracích</t>
  </si>
  <si>
    <t>680321576</t>
  </si>
  <si>
    <t>1195438166</t>
  </si>
  <si>
    <t>122552203</t>
  </si>
  <si>
    <t>Odkopávky a prokopávky nezapažené pro silnice a dálnice v hornině třídy těžitelnosti III objem do 100 m3 strojně</t>
  </si>
  <si>
    <t>1869795554</t>
  </si>
  <si>
    <t>Příjezdová komunikace:</t>
  </si>
  <si>
    <t>55,0*0,36</t>
  </si>
  <si>
    <t>Manipulační plocha:</t>
  </si>
  <si>
    <t>50,0*0,54</t>
  </si>
  <si>
    <t>131251202</t>
  </si>
  <si>
    <t>Hloubení jam zapažených v hornině třídy těžitelnosti I skupiny 3 objem do 50 m3 strojně</t>
  </si>
  <si>
    <t>-2072134261</t>
  </si>
  <si>
    <t>3,6*3,6*6,35</t>
  </si>
  <si>
    <t>82,296*0,3</t>
  </si>
  <si>
    <t>131351202</t>
  </si>
  <si>
    <t>Hloubení jam zapažených v hornině třídy těžitelnosti II skupiny 4 objem do 50 m3 strojně</t>
  </si>
  <si>
    <t>1903927948</t>
  </si>
  <si>
    <t>82,296*0,5</t>
  </si>
  <si>
    <t>131451201</t>
  </si>
  <si>
    <t>Hloubení jam zapažených v hornině třídy těžitelnosti II skupiny 5 objem do 20 m3 strojně</t>
  </si>
  <si>
    <t>-1043939617</t>
  </si>
  <si>
    <t>82,296*0,2</t>
  </si>
  <si>
    <t>153191111</t>
  </si>
  <si>
    <t>Zřízení variabilního pažení výkopu ocelovým ohlubňovým rámem se štětovnicemi plochy do 30 m2</t>
  </si>
  <si>
    <t>1587404944</t>
  </si>
  <si>
    <t>3,6*4*6,35</t>
  </si>
  <si>
    <t>153191221</t>
  </si>
  <si>
    <t>Odstranění variabilního pažení výkopu ocelovým ohlubňovým rámem se štětovnicemi plochy do 30 m2</t>
  </si>
  <si>
    <t>441802835</t>
  </si>
  <si>
    <t>-373687161</t>
  </si>
  <si>
    <t>66,901*2</t>
  </si>
  <si>
    <t>133,802*0,3</t>
  </si>
  <si>
    <t>-1016043945</t>
  </si>
  <si>
    <t>133,802*0,7</t>
  </si>
  <si>
    <t>-1852647528</t>
  </si>
  <si>
    <t>82,296-66,901+46,8</t>
  </si>
  <si>
    <t>-1739934037</t>
  </si>
  <si>
    <t>66,901</t>
  </si>
  <si>
    <t>66,901*0,3</t>
  </si>
  <si>
    <t>-1354025361</t>
  </si>
  <si>
    <t>66,901*0,7</t>
  </si>
  <si>
    <t>171201231</t>
  </si>
  <si>
    <t>Poplatek za uložení zeminy a kamení na recyklační skládce (skládkovné) kód odpadu 17 05 04</t>
  </si>
  <si>
    <t>229343716</t>
  </si>
  <si>
    <t>62,195*1,8</t>
  </si>
  <si>
    <t>1087345962</t>
  </si>
  <si>
    <t>1542714156</t>
  </si>
  <si>
    <t>82,296-((3,14159*1,8^2)/4)*6,05</t>
  </si>
  <si>
    <t>348172214</t>
  </si>
  <si>
    <t>Montáž vjezdových bran samonosných dvoukřídlových pl přes 5 m2 do 10 m2</t>
  </si>
  <si>
    <t>-286238717</t>
  </si>
  <si>
    <t>55342347</t>
  </si>
  <si>
    <t>brána plotová dvoukřídlá Pz 3500x2030mm</t>
  </si>
  <si>
    <t>-2126584464</t>
  </si>
  <si>
    <t>348401130</t>
  </si>
  <si>
    <t>Montáž oplocení ze strojového pletiva s napínacími dráty v přes 1,6 do 2,0 m</t>
  </si>
  <si>
    <t>1713169482</t>
  </si>
  <si>
    <t>Poznámka k položce:_x000D_
- komplet, vč. osazení sloupků, vzpěr,...</t>
  </si>
  <si>
    <t>31324768</t>
  </si>
  <si>
    <t>oplocení v. 2 m, komplet</t>
  </si>
  <si>
    <t>-176910914</t>
  </si>
  <si>
    <t>Poznámka k položce:_x000D_
- komplet, vč. sloupků, vzpěr,...</t>
  </si>
  <si>
    <t>382121111</t>
  </si>
  <si>
    <t>Montáž dna ŽB prefabrikovaných kruhových nádrží včetně těsnění DN přes 1000 do 2000</t>
  </si>
  <si>
    <t>55177638</t>
  </si>
  <si>
    <t>PFB.3111545</t>
  </si>
  <si>
    <t>Dno PNK-Q.1 150/164 BZP - už. objem 2,78 m3</t>
  </si>
  <si>
    <t>1958120488</t>
  </si>
  <si>
    <t>382121121</t>
  </si>
  <si>
    <t>Montáž skruže ŽB prefabrikovaných kruhových nádrží včetně těsnění DN přes 1000 do 2000</t>
  </si>
  <si>
    <t>-190824975</t>
  </si>
  <si>
    <t>PFB.3111343</t>
  </si>
  <si>
    <t>Skruž PNK-Q.1 150/100 SKP - už. objem 1,76 m3</t>
  </si>
  <si>
    <t>-2022751717</t>
  </si>
  <si>
    <t>382121131</t>
  </si>
  <si>
    <t>Montáž zákrytové desky ŽB prefabrikovaných kruhových nádrží DN do 2000</t>
  </si>
  <si>
    <t>626716477</t>
  </si>
  <si>
    <t>PFB.3111141</t>
  </si>
  <si>
    <t>Zákrytová deska PNK-Q.1 150 ZDP</t>
  </si>
  <si>
    <t>-1437619501</t>
  </si>
  <si>
    <t>Poznámka k položce:_x000D_
- otvor 600*1200 mm</t>
  </si>
  <si>
    <t>348R</t>
  </si>
  <si>
    <t>Dodávka a montáž samočisticích česlí</t>
  </si>
  <si>
    <t>-1112576312</t>
  </si>
  <si>
    <t>Poznámka k položce:_x000D_
- Samočisticí česle typu SČČ-KM 400×5280/1500×6s/90°_x000D_
- vč. Elektrického rozvaděče typu RPA 3z_x000D_
- viz. PD, výkres D2</t>
  </si>
  <si>
    <t>348R2</t>
  </si>
  <si>
    <t xml:space="preserve">Dodávka a montáž kontejneru </t>
  </si>
  <si>
    <t>364116482</t>
  </si>
  <si>
    <t>Poznámka k položce:_x000D_
- objem kontejneru 660 l_x000D_
- např. MGB 660</t>
  </si>
  <si>
    <t>-1084068380</t>
  </si>
  <si>
    <t>3,6*3,6*0,15</t>
  </si>
  <si>
    <t>452311171</t>
  </si>
  <si>
    <t>Výplňový beton prostý tř. C 30/37 XA3</t>
  </si>
  <si>
    <t>1043867843</t>
  </si>
  <si>
    <t>((3,14159*1,5^2)/4)*0,52</t>
  </si>
  <si>
    <t>452321151</t>
  </si>
  <si>
    <t>Podkladní desky ze ŽB bez zvýšených nároků na prostředí tř. C 20/25 otevřený výkop</t>
  </si>
  <si>
    <t>-776566587</t>
  </si>
  <si>
    <t>2,4*2,4*0,15</t>
  </si>
  <si>
    <t>452368211</t>
  </si>
  <si>
    <t>Výztuž podkladních desek nebo bloků nebo pražců otevřený výkop ze svařovaných sítí Kari</t>
  </si>
  <si>
    <t>-400676803</t>
  </si>
  <si>
    <t>Poznámka k položce:_x000D_
KARI 150/150/8</t>
  </si>
  <si>
    <t>564851011</t>
  </si>
  <si>
    <t>Podklad ze štěrkodrtě ŠD plochy do 100 m2 tl 150 mm</t>
  </si>
  <si>
    <t>-1708404274</t>
  </si>
  <si>
    <t>Poznámka k položce:_x000D_
- manipulační plocha</t>
  </si>
  <si>
    <t>2 vrstvy:</t>
  </si>
  <si>
    <t>2*50,0</t>
  </si>
  <si>
    <t>564851014</t>
  </si>
  <si>
    <t>Podklad ze štěrkodrtě ŠD plochy do 100 m2 tl 180 mm</t>
  </si>
  <si>
    <t>-842102307</t>
  </si>
  <si>
    <t>Poznámka k položce:_x000D_
- příjezdová komunikace</t>
  </si>
  <si>
    <t>2*55,0</t>
  </si>
  <si>
    <t>567120111</t>
  </si>
  <si>
    <t>Podklad ze směsi stmelené cementem SC C 1,5/2,0 (SC II) tl 120 mm</t>
  </si>
  <si>
    <t>1840227665</t>
  </si>
  <si>
    <t>596212210</t>
  </si>
  <si>
    <t>Kladení zámkové dlažby pozemních komunikací ručně tl 80 mm skupiny A pl do 50 m2</t>
  </si>
  <si>
    <t>-395770329</t>
  </si>
  <si>
    <t>59245020</t>
  </si>
  <si>
    <t>dlažba tvar obdélník betonová 200x100x80mm přírodní</t>
  </si>
  <si>
    <t>-1668731455</t>
  </si>
  <si>
    <t>50*1,03 'Přepočtené koeficientem množství</t>
  </si>
  <si>
    <t>Napojení šachty na stávající kanalizaci PVC DN 400</t>
  </si>
  <si>
    <t>348801882</t>
  </si>
  <si>
    <t>1492825292</t>
  </si>
  <si>
    <t>-727378746</t>
  </si>
  <si>
    <t>Ostatní konstrukce a práce, bourání</t>
  </si>
  <si>
    <t>916231213</t>
  </si>
  <si>
    <t>Osazení chodníkového obrubníku betonového stojatého s boční opěrou do lože z betonu prostého</t>
  </si>
  <si>
    <t>1541230449</t>
  </si>
  <si>
    <t>59217017</t>
  </si>
  <si>
    <t>obrubník betonový chodníkový 1000x100x250mm</t>
  </si>
  <si>
    <t>841404996</t>
  </si>
  <si>
    <t>25*1,02 'Přepočtené koeficientem množství</t>
  </si>
  <si>
    <t>935932321</t>
  </si>
  <si>
    <t>Odvodňovací plastový žlab pro zatížení C250 vnitřní š 150 mm s roštem můstkovým z litiny</t>
  </si>
  <si>
    <t>-1169415755</t>
  </si>
  <si>
    <t>935R</t>
  </si>
  <si>
    <t>Napojení odvodňovacího žlabu do šachty česlí</t>
  </si>
  <si>
    <t>-113119935</t>
  </si>
  <si>
    <t>Poznámka k položce:_x000D_
- potrubí ze žlabu do šachty - PVC DN 100, dl. 1 m_x000D_
- vč. tvarovek (kolen) PVC_x000D_
- vč. vývrtu do šachty a následného zatěsnění otvoru_x000D_
- viz. PD, příloha D2</t>
  </si>
  <si>
    <t>998223011</t>
  </si>
  <si>
    <t>Přesun hmot pro pozemní komunikace s krytem dlážděným</t>
  </si>
  <si>
    <t>803749074</t>
  </si>
  <si>
    <t>PSV</t>
  </si>
  <si>
    <t>Práce a dodávky PSV</t>
  </si>
  <si>
    <t>741</t>
  </si>
  <si>
    <t>Elektroinstalace - silnoproud</t>
  </si>
  <si>
    <t>741122032</t>
  </si>
  <si>
    <t>Montáž kabel Cu bez ukončení uložený pod omítku plný kulatý 5x4 až 6 mm2 (např. CYKY)</t>
  </si>
  <si>
    <t>1211574722</t>
  </si>
  <si>
    <t>PKB.711038</t>
  </si>
  <si>
    <t>kabel CYKY 5Jx6</t>
  </si>
  <si>
    <t>km</t>
  </si>
  <si>
    <t>1664148019</t>
  </si>
  <si>
    <t>741410001</t>
  </si>
  <si>
    <t>Montáž vodič uzemňovací pásek D do 120 mm2 na povrchu</t>
  </si>
  <si>
    <t>31114962</t>
  </si>
  <si>
    <t>35442064</t>
  </si>
  <si>
    <t>pás zemnící 30x4mm FeZn</t>
  </si>
  <si>
    <t>168738531</t>
  </si>
  <si>
    <t>Práce a dodávky M</t>
  </si>
  <si>
    <t>46-M</t>
  </si>
  <si>
    <t>Zemní práce při extr.mont.pracích</t>
  </si>
  <si>
    <t>564R</t>
  </si>
  <si>
    <t>Rozebrání a oprava chodníku</t>
  </si>
  <si>
    <t>-235883454</t>
  </si>
  <si>
    <t>Poznámka k položce:_x000D_
- stávající chodník u heliportu_x000D_
- překop pro kabel NN</t>
  </si>
  <si>
    <t>3,0*0,75</t>
  </si>
  <si>
    <t>460161172</t>
  </si>
  <si>
    <t>Hloubení kabelových rýh ručně š 35 cm hl 80 cm v hornině tř I skupiny 3</t>
  </si>
  <si>
    <t>-1737768518</t>
  </si>
  <si>
    <t>460171172</t>
  </si>
  <si>
    <t>Hloubení kabelových nezapažených rýh strojně š 35 cm hl 80 cm v hornině tř I skupiny 3</t>
  </si>
  <si>
    <t>1767531791</t>
  </si>
  <si>
    <t>460341113</t>
  </si>
  <si>
    <t>Vodorovné přemístění horniny jakékoliv třídy dopravními prostředky při elektromontážích přes 500 do 1000 m</t>
  </si>
  <si>
    <t>-1147596525</t>
  </si>
  <si>
    <t>460341121</t>
  </si>
  <si>
    <t>Příplatek k vodorovnému přemístění horniny dopravními prostředky při elektromontážích za každých dalších i započatých 1000 m</t>
  </si>
  <si>
    <t>1545446157</t>
  </si>
  <si>
    <t>11,9*9</t>
  </si>
  <si>
    <t>460361111</t>
  </si>
  <si>
    <t>Poplatek za uložení zeminy na skládce (skládkovné) kód odpadu 17 05 04</t>
  </si>
  <si>
    <t>1624189051</t>
  </si>
  <si>
    <t>11,9*1,8</t>
  </si>
  <si>
    <t>460371121</t>
  </si>
  <si>
    <t>Naložení výkopku při elektromontážích strojně z hornin třídy I skupiny 1 až 3</t>
  </si>
  <si>
    <t>-1493294706</t>
  </si>
  <si>
    <t>460431162</t>
  </si>
  <si>
    <t>Zásyp kabelových rýh ručně se zhutněním š 35 cm hl 60 cm z horniny tř I skupiny 3</t>
  </si>
  <si>
    <t>-1969974558</t>
  </si>
  <si>
    <t>460451162</t>
  </si>
  <si>
    <t>Zásyp kabelových rýh strojně se zhutněním š 35 cm hl 60 cm z horniny tř I skupiny 3</t>
  </si>
  <si>
    <t>-2066048934</t>
  </si>
  <si>
    <t>460661111</t>
  </si>
  <si>
    <t>Kabelové lože z písku pro kabely nn bez zakrytí š lože do 35 cm</t>
  </si>
  <si>
    <t>-955025435</t>
  </si>
  <si>
    <t>460671111</t>
  </si>
  <si>
    <t>Výstražná fólie pro krytí kabelů šířky 20 cm</t>
  </si>
  <si>
    <t>1267580310</t>
  </si>
  <si>
    <t>460791213</t>
  </si>
  <si>
    <t>Montáž trubek ochranných plastových uložených volně do rýhy ohebných přes 50 do 90 mm</t>
  </si>
  <si>
    <t>-1680784080</t>
  </si>
  <si>
    <t>34571353</t>
  </si>
  <si>
    <t>trubka elektroinstalační ohebná dvouplášťová korugovaná (chránička) D 61/75mm, HDPE+LDPE</t>
  </si>
  <si>
    <t>128</t>
  </si>
  <si>
    <t>-758161748</t>
  </si>
  <si>
    <t>170*1,05 'Přepočtené koeficientem množství</t>
  </si>
  <si>
    <t>VRN - Vedlejší rozpočtové náklady</t>
  </si>
  <si>
    <t>VRN1 - Průzkumné, geodetické a projektové práce</t>
  </si>
  <si>
    <t>VRN2 - Zařízení staveniště</t>
  </si>
  <si>
    <t>VRN3 - Inženýrská činnost</t>
  </si>
  <si>
    <t>VRN1</t>
  </si>
  <si>
    <t>Průzkumné, geodetické a projektové práce</t>
  </si>
  <si>
    <t>VRN101</t>
  </si>
  <si>
    <t>Vytyčení stávajících inženýrských sítí</t>
  </si>
  <si>
    <t>1024</t>
  </si>
  <si>
    <t>1926477090</t>
  </si>
  <si>
    <t>Poznámka k položce:_x000D_
- vytyčení inženýrských sítí jejich správci, předání nepoškozených inženýrských sítí po dokončení stavby jejich správcům</t>
  </si>
  <si>
    <t>VRN102</t>
  </si>
  <si>
    <t>Pasportizace území stavby a jejího okolí</t>
  </si>
  <si>
    <t>-1099110867</t>
  </si>
  <si>
    <t>Poznámka k položce:_x000D_
- Pasportizace stávajícího a konečného stavu nemovitostí a pozemků dotčených stavbou a v nejbližším okolí stavby - 1x tištěný technický popis + 1x videozáznam na CD + 1x tištěný odborný statický posudek staticky narušených objektů</t>
  </si>
  <si>
    <t>VRN104</t>
  </si>
  <si>
    <t>Základní záchranný archeologický průzkum</t>
  </si>
  <si>
    <t>-294227851</t>
  </si>
  <si>
    <t>VRN105</t>
  </si>
  <si>
    <t>Geodetické práce při provádění stavby</t>
  </si>
  <si>
    <t>-1645063805</t>
  </si>
  <si>
    <t>Poznámka k položce:_x000D_
- vytyčení stavby dle vytyčovacích souřadnic, vytyčení základních výškových bodů</t>
  </si>
  <si>
    <t>VRN106</t>
  </si>
  <si>
    <t>Geodetické práce po výstavbě</t>
  </si>
  <si>
    <t>274038181</t>
  </si>
  <si>
    <t>Poznámka k položce:_x000D_
- zaměření skutečného provedení stavby (3 výtisky + 1 CD)</t>
  </si>
  <si>
    <t>VRN107</t>
  </si>
  <si>
    <t>1096486680</t>
  </si>
  <si>
    <t xml:space="preserve">Poznámka k položce:_x000D_
_x000D_
</t>
  </si>
  <si>
    <t>VRN108</t>
  </si>
  <si>
    <t>Dokumentace skutečného provedení stavby</t>
  </si>
  <si>
    <t>-1077885961</t>
  </si>
  <si>
    <t xml:space="preserve">Poznámka k položce:_x000D_
- (3 výtisky + 1 CD) - Technické standardy provozovatele_x000D_
</t>
  </si>
  <si>
    <t>VRN2</t>
  </si>
  <si>
    <t>VRN201</t>
  </si>
  <si>
    <t>1332534455</t>
  </si>
  <si>
    <t>VRN3</t>
  </si>
  <si>
    <t>Inženýrská činnost</t>
  </si>
  <si>
    <t>VRN301</t>
  </si>
  <si>
    <t>Kontrola kvality zásypu dle TP 146, tab. 7, kategorie 4, před zahájením zasypávání</t>
  </si>
  <si>
    <t>1893938095</t>
  </si>
  <si>
    <t>Poznámka k položce:_x000D_
- vizuální posouzení stavu dna výkopu a použitelnosti zhutňovacího prostředku odborným geologem (zápis ve stavebním deníku)</t>
  </si>
  <si>
    <t>VRN302</t>
  </si>
  <si>
    <t>Kontrola kvality zásypu dle TP 146, tab. 7, kategorie 4, při provádění zásypu - zhutnitelnost</t>
  </si>
  <si>
    <t>-797555677</t>
  </si>
  <si>
    <t>Poznámka k položce:_x000D_
- Proctor standard, min. a max. ulehlost (1x na 1.500m3 - protokol odborné laboratoře)</t>
  </si>
  <si>
    <t>VRN302b</t>
  </si>
  <si>
    <t>Kontrola kvality zásypu dle TP 146, tab. 7, kategorie 4, při provádění zásypu - vhodnost zeminy - vlhkost, zrnitost</t>
  </si>
  <si>
    <t>2028215352</t>
  </si>
  <si>
    <t>Poznámka k položce:_x000D_
- 1x na 1.500m3 - protokol odborné laboratoře</t>
  </si>
  <si>
    <t>VRN303</t>
  </si>
  <si>
    <t>Kontrola kvality zásypu dle TP 146, tab. 7, kategorie 4, při provádění zásypu - na pláni</t>
  </si>
  <si>
    <t>1389944300</t>
  </si>
  <si>
    <t>Poznámka k položce:_x000D_
- statická zatěžovací zkouška přímou metodou (1x na 100bm - protokol odborné laboratoře)</t>
  </si>
  <si>
    <t>VRN306</t>
  </si>
  <si>
    <t>Vedení evidence odpadů</t>
  </si>
  <si>
    <t>-428356730</t>
  </si>
  <si>
    <t>Poznámka k položce:_x000D_
- vyřízení kladného stanoviska státního orgánu odpadového hospodářství k nakládání s odpady ke kolaudaci stavby</t>
  </si>
  <si>
    <t>VRN307</t>
  </si>
  <si>
    <t>Vyřízení povolení ke kácení stromů a náletových křovin</t>
  </si>
  <si>
    <t>-1077205174</t>
  </si>
  <si>
    <t>Celkové náklady za stavbu</t>
  </si>
  <si>
    <t>Nemocnice Znojmo - Přeložka splaškové kanalizace, Česle</t>
  </si>
  <si>
    <t>Realizační dokumentace zhotovitele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</si>
</sst>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5" fillId="5" borderId="0" xfId="0" applyFont="1" applyFill="1" applyAlignment="1">
      <alignment horizontal="left" vertical="center"/>
    </xf>
    <xf numFmtId="0" fontId="0" fillId="5" borderId="0" xfId="0" applyFill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23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4" fontId="7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3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5" borderId="0" xfId="0" applyNumberFormat="1" applyFont="1" applyFill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vertical="center"/>
      <protection locked="0"/>
    </xf>
    <xf numFmtId="0" fontId="13" fillId="2" borderId="0" xfId="0" applyFont="1" applyFill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tabSelected="1" workbookViewId="0">
      <selection activeCell="K7" sqref="K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47" t="s">
        <v>5</v>
      </c>
      <c r="AS2" s="231"/>
      <c r="AT2" s="231"/>
      <c r="AU2" s="231"/>
      <c r="AV2" s="231"/>
      <c r="AW2" s="231"/>
      <c r="AX2" s="231"/>
      <c r="AY2" s="231"/>
      <c r="AZ2" s="231"/>
      <c r="BA2" s="231"/>
      <c r="BB2" s="231"/>
      <c r="BC2" s="231"/>
      <c r="BD2" s="231"/>
      <c r="BE2" s="23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30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R5" s="19"/>
      <c r="BE5" s="227" t="s">
        <v>14</v>
      </c>
      <c r="BS5" s="16" t="s">
        <v>6</v>
      </c>
    </row>
    <row r="6" spans="1:74" ht="36.950000000000003" customHeight="1">
      <c r="B6" s="19"/>
      <c r="D6" s="25" t="s">
        <v>15</v>
      </c>
      <c r="K6" s="232" t="s">
        <v>862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R6" s="19"/>
      <c r="BE6" s="228"/>
      <c r="BS6" s="16" t="s">
        <v>6</v>
      </c>
    </row>
    <row r="7" spans="1:74" ht="12" customHeight="1">
      <c r="B7" s="19"/>
      <c r="D7" s="26" t="s">
        <v>16</v>
      </c>
      <c r="K7" s="24" t="s">
        <v>1</v>
      </c>
      <c r="AK7" s="26" t="s">
        <v>17</v>
      </c>
      <c r="AN7" s="24" t="s">
        <v>1</v>
      </c>
      <c r="AR7" s="19"/>
      <c r="BE7" s="228"/>
      <c r="BS7" s="16" t="s">
        <v>6</v>
      </c>
    </row>
    <row r="8" spans="1:74" ht="12" customHeight="1">
      <c r="B8" s="19"/>
      <c r="D8" s="26" t="s">
        <v>18</v>
      </c>
      <c r="K8" s="24" t="s">
        <v>19</v>
      </c>
      <c r="AK8" s="26" t="s">
        <v>20</v>
      </c>
      <c r="AN8" s="27"/>
      <c r="AR8" s="19"/>
      <c r="BE8" s="228"/>
      <c r="BS8" s="16" t="s">
        <v>6</v>
      </c>
    </row>
    <row r="9" spans="1:74" ht="14.45" customHeight="1">
      <c r="B9" s="19"/>
      <c r="AR9" s="19"/>
      <c r="BE9" s="228"/>
      <c r="BS9" s="16" t="s">
        <v>6</v>
      </c>
    </row>
    <row r="10" spans="1:74" ht="12" customHeight="1">
      <c r="B10" s="19"/>
      <c r="D10" s="26" t="s">
        <v>21</v>
      </c>
      <c r="AK10" s="26" t="s">
        <v>22</v>
      </c>
      <c r="AN10" s="24"/>
      <c r="AR10" s="19"/>
      <c r="BE10" s="228"/>
      <c r="BS10" s="16" t="s">
        <v>6</v>
      </c>
    </row>
    <row r="11" spans="1:74" ht="18.399999999999999" customHeight="1">
      <c r="B11" s="19"/>
      <c r="E11" s="24" t="s">
        <v>19</v>
      </c>
      <c r="AK11" s="26" t="s">
        <v>23</v>
      </c>
      <c r="AN11" s="24"/>
      <c r="AR11" s="19"/>
      <c r="BE11" s="228"/>
      <c r="BS11" s="16" t="s">
        <v>6</v>
      </c>
    </row>
    <row r="12" spans="1:74" ht="6.95" customHeight="1">
      <c r="B12" s="19"/>
      <c r="AR12" s="19"/>
      <c r="BE12" s="228"/>
      <c r="BS12" s="16" t="s">
        <v>6</v>
      </c>
    </row>
    <row r="13" spans="1:74" ht="12" customHeight="1">
      <c r="B13" s="19"/>
      <c r="D13" s="26" t="s">
        <v>24</v>
      </c>
      <c r="AK13" s="26" t="s">
        <v>22</v>
      </c>
      <c r="AN13" s="28"/>
      <c r="AR13" s="19"/>
      <c r="BE13" s="228"/>
      <c r="BS13" s="16" t="s">
        <v>6</v>
      </c>
    </row>
    <row r="14" spans="1:74" ht="12.75">
      <c r="B14" s="19"/>
      <c r="E14" s="233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6" t="s">
        <v>23</v>
      </c>
      <c r="AN14" s="28"/>
      <c r="AR14" s="19"/>
      <c r="BE14" s="228"/>
      <c r="BS14" s="16" t="s">
        <v>6</v>
      </c>
    </row>
    <row r="15" spans="1:74" ht="6.95" customHeight="1">
      <c r="B15" s="19"/>
      <c r="AR15" s="19"/>
      <c r="BE15" s="228"/>
      <c r="BS15" s="16" t="s">
        <v>3</v>
      </c>
    </row>
    <row r="16" spans="1:74" ht="12" customHeight="1">
      <c r="B16" s="19"/>
      <c r="D16" s="26" t="s">
        <v>25</v>
      </c>
      <c r="AK16" s="26" t="s">
        <v>22</v>
      </c>
      <c r="AN16" s="24" t="s">
        <v>1</v>
      </c>
      <c r="AR16" s="19"/>
      <c r="BE16" s="228"/>
      <c r="BS16" s="16" t="s">
        <v>3</v>
      </c>
    </row>
    <row r="17" spans="2:71" ht="18.399999999999999" customHeight="1">
      <c r="B17" s="19"/>
      <c r="E17" s="24" t="s">
        <v>19</v>
      </c>
      <c r="AK17" s="26" t="s">
        <v>23</v>
      </c>
      <c r="AN17" s="24" t="s">
        <v>1</v>
      </c>
      <c r="AR17" s="19"/>
      <c r="BE17" s="228"/>
      <c r="BS17" s="16" t="s">
        <v>26</v>
      </c>
    </row>
    <row r="18" spans="2:71" ht="6.95" customHeight="1">
      <c r="B18" s="19"/>
      <c r="AR18" s="19"/>
      <c r="BE18" s="228"/>
      <c r="BS18" s="16" t="s">
        <v>6</v>
      </c>
    </row>
    <row r="19" spans="2:71" ht="12" customHeight="1">
      <c r="B19" s="19"/>
      <c r="D19" s="26" t="s">
        <v>27</v>
      </c>
      <c r="AK19" s="26" t="s">
        <v>22</v>
      </c>
      <c r="AN19" s="24" t="s">
        <v>1</v>
      </c>
      <c r="AR19" s="19"/>
      <c r="BE19" s="228"/>
      <c r="BS19" s="16" t="s">
        <v>6</v>
      </c>
    </row>
    <row r="20" spans="2:71" ht="18.399999999999999" customHeight="1">
      <c r="B20" s="19"/>
      <c r="E20" s="24" t="s">
        <v>19</v>
      </c>
      <c r="AK20" s="26" t="s">
        <v>23</v>
      </c>
      <c r="AN20" s="24" t="s">
        <v>1</v>
      </c>
      <c r="AR20" s="19"/>
      <c r="BE20" s="228"/>
      <c r="BS20" s="16" t="s">
        <v>26</v>
      </c>
    </row>
    <row r="21" spans="2:71" ht="6.95" customHeight="1">
      <c r="B21" s="19"/>
      <c r="AR21" s="19"/>
      <c r="BE21" s="228"/>
    </row>
    <row r="22" spans="2:71" ht="12" customHeight="1">
      <c r="B22" s="19"/>
      <c r="D22" s="26" t="s">
        <v>28</v>
      </c>
      <c r="AR22" s="19"/>
      <c r="BE22" s="228"/>
    </row>
    <row r="23" spans="2:71" ht="16.5" customHeight="1">
      <c r="B23" s="19"/>
      <c r="E23" s="235" t="s">
        <v>1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R23" s="19"/>
      <c r="BE23" s="228"/>
    </row>
    <row r="24" spans="2:71" ht="6.95" customHeight="1">
      <c r="B24" s="19"/>
      <c r="AR24" s="19"/>
      <c r="BE24" s="228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28"/>
    </row>
    <row r="26" spans="2:71" ht="14.45" customHeight="1">
      <c r="B26" s="19"/>
      <c r="D26" s="31" t="s">
        <v>29</v>
      </c>
      <c r="AK26" s="236">
        <f>ROUND(AG94,2)</f>
        <v>0</v>
      </c>
      <c r="AL26" s="231"/>
      <c r="AM26" s="231"/>
      <c r="AN26" s="231"/>
      <c r="AO26" s="231"/>
      <c r="AR26" s="19"/>
      <c r="BE26" s="228"/>
    </row>
    <row r="27" spans="2:71" ht="14.45" customHeight="1">
      <c r="B27" s="19"/>
      <c r="D27" s="31"/>
      <c r="AK27" s="236"/>
      <c r="AL27" s="236"/>
      <c r="AM27" s="236"/>
      <c r="AN27" s="236"/>
      <c r="AO27" s="236"/>
      <c r="AR27" s="19"/>
      <c r="BE27" s="228"/>
    </row>
    <row r="28" spans="2:71" s="1" customFormat="1" ht="6.95" customHeight="1">
      <c r="B28" s="33"/>
      <c r="AR28" s="33"/>
      <c r="BE28" s="228"/>
    </row>
    <row r="29" spans="2:71" s="1" customFormat="1" ht="25.9" customHeight="1">
      <c r="B29" s="33"/>
      <c r="D29" s="34" t="s">
        <v>30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237">
        <f>ROUND(AK26 + AK27, 2)</f>
        <v>0</v>
      </c>
      <c r="AL29" s="238"/>
      <c r="AM29" s="238"/>
      <c r="AN29" s="238"/>
      <c r="AO29" s="238"/>
      <c r="AR29" s="33"/>
      <c r="BE29" s="228"/>
    </row>
    <row r="30" spans="2:71" s="1" customFormat="1" ht="6.95" customHeight="1">
      <c r="B30" s="33"/>
      <c r="AR30" s="33"/>
      <c r="BE30" s="228"/>
    </row>
    <row r="31" spans="2:71" s="1" customFormat="1" ht="12.75">
      <c r="B31" s="33"/>
      <c r="L31" s="239" t="s">
        <v>31</v>
      </c>
      <c r="M31" s="239"/>
      <c r="N31" s="239"/>
      <c r="O31" s="239"/>
      <c r="P31" s="239"/>
      <c r="W31" s="239" t="s">
        <v>32</v>
      </c>
      <c r="X31" s="239"/>
      <c r="Y31" s="239"/>
      <c r="Z31" s="239"/>
      <c r="AA31" s="239"/>
      <c r="AB31" s="239"/>
      <c r="AC31" s="239"/>
      <c r="AD31" s="239"/>
      <c r="AE31" s="239"/>
      <c r="AK31" s="239" t="s">
        <v>33</v>
      </c>
      <c r="AL31" s="239"/>
      <c r="AM31" s="239"/>
      <c r="AN31" s="239"/>
      <c r="AO31" s="239"/>
      <c r="AR31" s="33"/>
      <c r="BE31" s="228"/>
    </row>
    <row r="32" spans="2:71" s="2" customFormat="1" ht="14.45" customHeight="1">
      <c r="B32" s="37"/>
      <c r="D32" s="26" t="s">
        <v>34</v>
      </c>
      <c r="F32" s="26" t="s">
        <v>35</v>
      </c>
      <c r="L32" s="242">
        <v>0.21</v>
      </c>
      <c r="M32" s="241"/>
      <c r="N32" s="241"/>
      <c r="O32" s="241"/>
      <c r="P32" s="241"/>
      <c r="W32" s="240">
        <f>ROUND(AZ94 + SUM(CD99:CD103), 2)</f>
        <v>0</v>
      </c>
      <c r="X32" s="241"/>
      <c r="Y32" s="241"/>
      <c r="Z32" s="241"/>
      <c r="AA32" s="241"/>
      <c r="AB32" s="241"/>
      <c r="AC32" s="241"/>
      <c r="AD32" s="241"/>
      <c r="AE32" s="241"/>
      <c r="AK32" s="240">
        <f>ROUND(AV94 + SUM(BY99:BY103), 2)</f>
        <v>0</v>
      </c>
      <c r="AL32" s="241"/>
      <c r="AM32" s="241"/>
      <c r="AN32" s="241"/>
      <c r="AO32" s="241"/>
      <c r="AR32" s="37"/>
      <c r="BE32" s="229"/>
    </row>
    <row r="33" spans="2:57" s="2" customFormat="1" ht="14.45" customHeight="1">
      <c r="B33" s="37"/>
      <c r="F33" s="26" t="s">
        <v>36</v>
      </c>
      <c r="L33" s="242">
        <v>0.15</v>
      </c>
      <c r="M33" s="241"/>
      <c r="N33" s="241"/>
      <c r="O33" s="241"/>
      <c r="P33" s="241"/>
      <c r="W33" s="240">
        <f>ROUND(BA94 + SUM(CE99:CE103), 2)</f>
        <v>0</v>
      </c>
      <c r="X33" s="241"/>
      <c r="Y33" s="241"/>
      <c r="Z33" s="241"/>
      <c r="AA33" s="241"/>
      <c r="AB33" s="241"/>
      <c r="AC33" s="241"/>
      <c r="AD33" s="241"/>
      <c r="AE33" s="241"/>
      <c r="AK33" s="240">
        <f>ROUND(AW94 + SUM(BZ99:BZ103), 2)</f>
        <v>0</v>
      </c>
      <c r="AL33" s="241"/>
      <c r="AM33" s="241"/>
      <c r="AN33" s="241"/>
      <c r="AO33" s="241"/>
      <c r="AR33" s="37"/>
      <c r="BE33" s="229"/>
    </row>
    <row r="34" spans="2:57" s="2" customFormat="1" ht="14.45" hidden="1" customHeight="1">
      <c r="B34" s="37"/>
      <c r="F34" s="26" t="s">
        <v>37</v>
      </c>
      <c r="L34" s="242">
        <v>0.21</v>
      </c>
      <c r="M34" s="241"/>
      <c r="N34" s="241"/>
      <c r="O34" s="241"/>
      <c r="P34" s="241"/>
      <c r="W34" s="240">
        <f>ROUND(BB94 + SUM(CF99:CF103), 2)</f>
        <v>0</v>
      </c>
      <c r="X34" s="241"/>
      <c r="Y34" s="241"/>
      <c r="Z34" s="241"/>
      <c r="AA34" s="241"/>
      <c r="AB34" s="241"/>
      <c r="AC34" s="241"/>
      <c r="AD34" s="241"/>
      <c r="AE34" s="241"/>
      <c r="AK34" s="240">
        <v>0</v>
      </c>
      <c r="AL34" s="241"/>
      <c r="AM34" s="241"/>
      <c r="AN34" s="241"/>
      <c r="AO34" s="241"/>
      <c r="AR34" s="37"/>
      <c r="BE34" s="229"/>
    </row>
    <row r="35" spans="2:57" s="2" customFormat="1" ht="14.45" hidden="1" customHeight="1">
      <c r="B35" s="37"/>
      <c r="F35" s="26" t="s">
        <v>38</v>
      </c>
      <c r="L35" s="242">
        <v>0.15</v>
      </c>
      <c r="M35" s="241"/>
      <c r="N35" s="241"/>
      <c r="O35" s="241"/>
      <c r="P35" s="241"/>
      <c r="W35" s="240">
        <f>ROUND(BC94 + SUM(CG99:CG103), 2)</f>
        <v>0</v>
      </c>
      <c r="X35" s="241"/>
      <c r="Y35" s="241"/>
      <c r="Z35" s="241"/>
      <c r="AA35" s="241"/>
      <c r="AB35" s="241"/>
      <c r="AC35" s="241"/>
      <c r="AD35" s="241"/>
      <c r="AE35" s="241"/>
      <c r="AK35" s="240">
        <v>0</v>
      </c>
      <c r="AL35" s="241"/>
      <c r="AM35" s="241"/>
      <c r="AN35" s="241"/>
      <c r="AO35" s="241"/>
      <c r="AR35" s="37"/>
    </row>
    <row r="36" spans="2:57" s="2" customFormat="1" ht="14.45" hidden="1" customHeight="1">
      <c r="B36" s="37"/>
      <c r="F36" s="26" t="s">
        <v>39</v>
      </c>
      <c r="L36" s="242">
        <v>0</v>
      </c>
      <c r="M36" s="241"/>
      <c r="N36" s="241"/>
      <c r="O36" s="241"/>
      <c r="P36" s="241"/>
      <c r="W36" s="240">
        <f>ROUND(BD94 + SUM(CH99:CH103), 2)</f>
        <v>0</v>
      </c>
      <c r="X36" s="241"/>
      <c r="Y36" s="241"/>
      <c r="Z36" s="241"/>
      <c r="AA36" s="241"/>
      <c r="AB36" s="241"/>
      <c r="AC36" s="241"/>
      <c r="AD36" s="241"/>
      <c r="AE36" s="241"/>
      <c r="AK36" s="240">
        <v>0</v>
      </c>
      <c r="AL36" s="241"/>
      <c r="AM36" s="241"/>
      <c r="AN36" s="241"/>
      <c r="AO36" s="241"/>
      <c r="AR36" s="37"/>
    </row>
    <row r="37" spans="2:57" s="1" customFormat="1" ht="6.95" customHeight="1">
      <c r="B37" s="33"/>
      <c r="AR37" s="33"/>
    </row>
    <row r="38" spans="2:57" s="1" customFormat="1" ht="25.9" customHeight="1">
      <c r="B38" s="33"/>
      <c r="C38" s="38"/>
      <c r="D38" s="39" t="s">
        <v>40</v>
      </c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1" t="s">
        <v>41</v>
      </c>
      <c r="U38" s="40"/>
      <c r="V38" s="40"/>
      <c r="W38" s="40"/>
      <c r="X38" s="251" t="s">
        <v>42</v>
      </c>
      <c r="Y38" s="249"/>
      <c r="Z38" s="249"/>
      <c r="AA38" s="249"/>
      <c r="AB38" s="249"/>
      <c r="AC38" s="40"/>
      <c r="AD38" s="40"/>
      <c r="AE38" s="40"/>
      <c r="AF38" s="40"/>
      <c r="AG38" s="40"/>
      <c r="AH38" s="40"/>
      <c r="AI38" s="40"/>
      <c r="AJ38" s="40"/>
      <c r="AK38" s="248">
        <f>SUM(AK29:AK36)</f>
        <v>0</v>
      </c>
      <c r="AL38" s="249"/>
      <c r="AM38" s="249"/>
      <c r="AN38" s="249"/>
      <c r="AO38" s="250"/>
      <c r="AP38" s="38"/>
      <c r="AQ38" s="38"/>
      <c r="AR38" s="33"/>
    </row>
    <row r="39" spans="2:57" s="1" customFormat="1" ht="6.95" customHeight="1">
      <c r="B39" s="33"/>
      <c r="AR39" s="33"/>
    </row>
    <row r="40" spans="2:57" s="1" customFormat="1" ht="14.45" customHeight="1">
      <c r="B40" s="33"/>
      <c r="AR40" s="33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3"/>
      <c r="D49" s="42" t="s">
        <v>43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44</v>
      </c>
      <c r="AI49" s="43"/>
      <c r="AJ49" s="43"/>
      <c r="AK49" s="43"/>
      <c r="AL49" s="43"/>
      <c r="AM49" s="43"/>
      <c r="AN49" s="43"/>
      <c r="AO49" s="43"/>
      <c r="AR49" s="33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3"/>
      <c r="D60" s="44" t="s">
        <v>45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4" t="s">
        <v>46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4" t="s">
        <v>45</v>
      </c>
      <c r="AI60" s="35"/>
      <c r="AJ60" s="35"/>
      <c r="AK60" s="35"/>
      <c r="AL60" s="35"/>
      <c r="AM60" s="44" t="s">
        <v>46</v>
      </c>
      <c r="AN60" s="35"/>
      <c r="AO60" s="35"/>
      <c r="AR60" s="33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3"/>
      <c r="D64" s="42" t="s">
        <v>47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48</v>
      </c>
      <c r="AI64" s="43"/>
      <c r="AJ64" s="43"/>
      <c r="AK64" s="43"/>
      <c r="AL64" s="43"/>
      <c r="AM64" s="43"/>
      <c r="AN64" s="43"/>
      <c r="AO64" s="43"/>
      <c r="AR64" s="33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3"/>
      <c r="D75" s="44" t="s">
        <v>45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4" t="s">
        <v>46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4" t="s">
        <v>45</v>
      </c>
      <c r="AI75" s="35"/>
      <c r="AJ75" s="35"/>
      <c r="AK75" s="35"/>
      <c r="AL75" s="35"/>
      <c r="AM75" s="44" t="s">
        <v>46</v>
      </c>
      <c r="AN75" s="35"/>
      <c r="AO75" s="35"/>
      <c r="AR75" s="33"/>
    </row>
    <row r="76" spans="2:44" s="1" customFormat="1">
      <c r="B76" s="33"/>
      <c r="AR76" s="33"/>
    </row>
    <row r="77" spans="2:44" s="1" customFormat="1" ht="6.9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3"/>
    </row>
    <row r="81" spans="1:91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3"/>
    </row>
    <row r="82" spans="1:91" s="1" customFormat="1" ht="24.95" customHeight="1">
      <c r="B82" s="33"/>
      <c r="C82" s="20" t="s">
        <v>49</v>
      </c>
      <c r="AR82" s="33"/>
    </row>
    <row r="83" spans="1:91" s="1" customFormat="1" ht="6.95" customHeight="1">
      <c r="B83" s="33"/>
      <c r="AR83" s="33"/>
    </row>
    <row r="84" spans="1:91" s="3" customFormat="1" ht="12" customHeight="1">
      <c r="B84" s="49"/>
      <c r="C84" s="26" t="s">
        <v>13</v>
      </c>
      <c r="AR84" s="49"/>
    </row>
    <row r="85" spans="1:91" s="4" customFormat="1" ht="36.950000000000003" customHeight="1">
      <c r="B85" s="50"/>
      <c r="C85" s="51" t="s">
        <v>15</v>
      </c>
      <c r="L85" s="207" t="str">
        <f>K6</f>
        <v>Nemocnice Znojmo - Přeložka splaškové kanalizace, Česle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R85" s="50"/>
    </row>
    <row r="86" spans="1:91" s="1" customFormat="1" ht="6.95" customHeight="1">
      <c r="B86" s="33"/>
      <c r="AR86" s="33"/>
    </row>
    <row r="87" spans="1:91" s="1" customFormat="1" ht="12" customHeight="1">
      <c r="B87" s="33"/>
      <c r="C87" s="26" t="s">
        <v>18</v>
      </c>
      <c r="L87" s="52" t="str">
        <f>IF(K8="","",K8)</f>
        <v xml:space="preserve"> </v>
      </c>
      <c r="AI87" s="26" t="s">
        <v>20</v>
      </c>
      <c r="AM87" s="209" t="str">
        <f>IF(AN8= "","",AN8)</f>
        <v/>
      </c>
      <c r="AN87" s="209"/>
      <c r="AR87" s="33"/>
    </row>
    <row r="88" spans="1:91" s="1" customFormat="1" ht="6.95" customHeight="1">
      <c r="B88" s="33"/>
      <c r="AR88" s="33"/>
    </row>
    <row r="89" spans="1:91" s="1" customFormat="1" ht="15.2" customHeight="1">
      <c r="B89" s="33"/>
      <c r="C89" s="26" t="s">
        <v>21</v>
      </c>
      <c r="L89" s="3" t="str">
        <f>IF(E11= "","",E11)</f>
        <v xml:space="preserve"> </v>
      </c>
      <c r="AI89" s="26" t="s">
        <v>25</v>
      </c>
      <c r="AM89" s="214" t="str">
        <f>IF(E17="","",E17)</f>
        <v xml:space="preserve"> </v>
      </c>
      <c r="AN89" s="215"/>
      <c r="AO89" s="215"/>
      <c r="AP89" s="215"/>
      <c r="AR89" s="33"/>
      <c r="AS89" s="210" t="s">
        <v>50</v>
      </c>
      <c r="AT89" s="211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15.2" customHeight="1">
      <c r="B90" s="33"/>
      <c r="C90" s="26" t="s">
        <v>24</v>
      </c>
      <c r="L90" s="3"/>
      <c r="AI90" s="26" t="s">
        <v>27</v>
      </c>
      <c r="AM90" s="214" t="str">
        <f>IF(E20="","",E20)</f>
        <v xml:space="preserve"> </v>
      </c>
      <c r="AN90" s="215"/>
      <c r="AO90" s="215"/>
      <c r="AP90" s="215"/>
      <c r="AR90" s="33"/>
      <c r="AS90" s="212"/>
      <c r="AT90" s="213"/>
      <c r="BD90" s="56"/>
    </row>
    <row r="91" spans="1:91" s="1" customFormat="1" ht="10.9" customHeight="1">
      <c r="B91" s="33"/>
      <c r="AR91" s="33"/>
      <c r="AS91" s="212"/>
      <c r="AT91" s="213"/>
      <c r="BD91" s="56"/>
    </row>
    <row r="92" spans="1:91" s="1" customFormat="1" ht="29.25" customHeight="1">
      <c r="B92" s="33"/>
      <c r="C92" s="216" t="s">
        <v>51</v>
      </c>
      <c r="D92" s="217"/>
      <c r="E92" s="217"/>
      <c r="F92" s="217"/>
      <c r="G92" s="217"/>
      <c r="H92" s="57"/>
      <c r="I92" s="219" t="s">
        <v>52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8" t="s">
        <v>53</v>
      </c>
      <c r="AH92" s="217"/>
      <c r="AI92" s="217"/>
      <c r="AJ92" s="217"/>
      <c r="AK92" s="217"/>
      <c r="AL92" s="217"/>
      <c r="AM92" s="217"/>
      <c r="AN92" s="219" t="s">
        <v>54</v>
      </c>
      <c r="AO92" s="217"/>
      <c r="AP92" s="220"/>
      <c r="AQ92" s="58" t="s">
        <v>55</v>
      </c>
      <c r="AR92" s="33"/>
      <c r="AS92" s="59" t="s">
        <v>56</v>
      </c>
      <c r="AT92" s="60" t="s">
        <v>57</v>
      </c>
      <c r="AU92" s="60" t="s">
        <v>58</v>
      </c>
      <c r="AV92" s="60" t="s">
        <v>59</v>
      </c>
      <c r="AW92" s="60" t="s">
        <v>60</v>
      </c>
      <c r="AX92" s="60" t="s">
        <v>61</v>
      </c>
      <c r="AY92" s="60" t="s">
        <v>62</v>
      </c>
      <c r="AZ92" s="60" t="s">
        <v>63</v>
      </c>
      <c r="BA92" s="60" t="s">
        <v>64</v>
      </c>
      <c r="BB92" s="60" t="s">
        <v>65</v>
      </c>
      <c r="BC92" s="60" t="s">
        <v>66</v>
      </c>
      <c r="BD92" s="61" t="s">
        <v>67</v>
      </c>
    </row>
    <row r="93" spans="1:91" s="1" customFormat="1" ht="10.9" customHeight="1">
      <c r="B93" s="33"/>
      <c r="AR93" s="33"/>
      <c r="AS93" s="62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450000000000003" customHeight="1">
      <c r="B94" s="63"/>
      <c r="C94" s="64" t="s">
        <v>68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4">
        <f>ROUND(SUM(AG95:AG97),2)</f>
        <v>0</v>
      </c>
      <c r="AH94" s="224"/>
      <c r="AI94" s="224"/>
      <c r="AJ94" s="224"/>
      <c r="AK94" s="224"/>
      <c r="AL94" s="224"/>
      <c r="AM94" s="224"/>
      <c r="AN94" s="225">
        <f>SUM(AG94,AT94)</f>
        <v>0</v>
      </c>
      <c r="AO94" s="225"/>
      <c r="AP94" s="225"/>
      <c r="AQ94" s="67" t="s">
        <v>1</v>
      </c>
      <c r="AR94" s="63"/>
      <c r="AS94" s="68">
        <f>ROUND(SUM(AS95:AS97),2)</f>
        <v>0</v>
      </c>
      <c r="AT94" s="69">
        <f>ROUND(SUM(AV94:AW94),2)</f>
        <v>0</v>
      </c>
      <c r="AU94" s="70">
        <f>ROUND(SUM(AU95:AU97),5)</f>
        <v>0</v>
      </c>
      <c r="AV94" s="69">
        <f>ROUND(AZ94*L32,2)</f>
        <v>0</v>
      </c>
      <c r="AW94" s="69">
        <f>ROUND(BA94*L33,2)</f>
        <v>0</v>
      </c>
      <c r="AX94" s="69">
        <f>ROUND(BB94*L32,2)</f>
        <v>0</v>
      </c>
      <c r="AY94" s="69">
        <f>ROUND(BC94*L33,2)</f>
        <v>0</v>
      </c>
      <c r="AZ94" s="69">
        <f>ROUND(SUM(AZ95:AZ97),2)</f>
        <v>0</v>
      </c>
      <c r="BA94" s="69">
        <f>ROUND(SUM(BA95:BA97),2)</f>
        <v>0</v>
      </c>
      <c r="BB94" s="69">
        <f>ROUND(SUM(BB95:BB97),2)</f>
        <v>0</v>
      </c>
      <c r="BC94" s="69">
        <f>ROUND(SUM(BC95:BC97),2)</f>
        <v>0</v>
      </c>
      <c r="BD94" s="71">
        <f>ROUND(SUM(BD95:BD97),2)</f>
        <v>0</v>
      </c>
      <c r="BS94" s="72" t="s">
        <v>69</v>
      </c>
      <c r="BT94" s="72" t="s">
        <v>70</v>
      </c>
      <c r="BU94" s="73" t="s">
        <v>71</v>
      </c>
      <c r="BV94" s="72" t="s">
        <v>72</v>
      </c>
      <c r="BW94" s="72" t="s">
        <v>4</v>
      </c>
      <c r="BX94" s="72" t="s">
        <v>73</v>
      </c>
      <c r="CL94" s="72" t="s">
        <v>1</v>
      </c>
    </row>
    <row r="95" spans="1:91" s="6" customFormat="1" ht="16.5" customHeight="1">
      <c r="A95" s="74" t="s">
        <v>74</v>
      </c>
      <c r="B95" s="75"/>
      <c r="C95" s="76"/>
      <c r="D95" s="223" t="s">
        <v>75</v>
      </c>
      <c r="E95" s="223"/>
      <c r="F95" s="223"/>
      <c r="G95" s="223"/>
      <c r="H95" s="223"/>
      <c r="I95" s="77"/>
      <c r="J95" s="223" t="s">
        <v>76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1">
        <f>'SO 302 - Splašková kanali...'!J32</f>
        <v>0</v>
      </c>
      <c r="AH95" s="222"/>
      <c r="AI95" s="222"/>
      <c r="AJ95" s="222"/>
      <c r="AK95" s="222"/>
      <c r="AL95" s="222"/>
      <c r="AM95" s="222"/>
      <c r="AN95" s="221">
        <f>SUM(AG95,AT95)</f>
        <v>0</v>
      </c>
      <c r="AO95" s="222"/>
      <c r="AP95" s="222"/>
      <c r="AQ95" s="78" t="s">
        <v>77</v>
      </c>
      <c r="AR95" s="75"/>
      <c r="AS95" s="79">
        <v>0</v>
      </c>
      <c r="AT95" s="80">
        <f>ROUND(SUM(AV95:AW95),2)</f>
        <v>0</v>
      </c>
      <c r="AU95" s="81">
        <f>'SO 302 - Splašková kanali...'!P134</f>
        <v>0</v>
      </c>
      <c r="AV95" s="80">
        <f>'SO 302 - Splašková kanali...'!J35</f>
        <v>0</v>
      </c>
      <c r="AW95" s="80">
        <f>'SO 302 - Splašková kanali...'!J36</f>
        <v>0</v>
      </c>
      <c r="AX95" s="80">
        <f>'SO 302 - Splašková kanali...'!J37</f>
        <v>0</v>
      </c>
      <c r="AY95" s="80">
        <f>'SO 302 - Splašková kanali...'!J38</f>
        <v>0</v>
      </c>
      <c r="AZ95" s="80">
        <f>'SO 302 - Splašková kanali...'!F35</f>
        <v>0</v>
      </c>
      <c r="BA95" s="80">
        <f>'SO 302 - Splašková kanali...'!F36</f>
        <v>0</v>
      </c>
      <c r="BB95" s="80">
        <f>'SO 302 - Splašková kanali...'!F37</f>
        <v>0</v>
      </c>
      <c r="BC95" s="80">
        <f>'SO 302 - Splašková kanali...'!F38</f>
        <v>0</v>
      </c>
      <c r="BD95" s="82">
        <f>'SO 302 - Splašková kanali...'!F39</f>
        <v>0</v>
      </c>
      <c r="BT95" s="83" t="s">
        <v>78</v>
      </c>
      <c r="BV95" s="83" t="s">
        <v>72</v>
      </c>
      <c r="BW95" s="83" t="s">
        <v>79</v>
      </c>
      <c r="BX95" s="83" t="s">
        <v>4</v>
      </c>
      <c r="CL95" s="83" t="s">
        <v>1</v>
      </c>
      <c r="CM95" s="83" t="s">
        <v>80</v>
      </c>
    </row>
    <row r="96" spans="1:91" s="6" customFormat="1" ht="16.5" customHeight="1">
      <c r="A96" s="74" t="s">
        <v>74</v>
      </c>
      <c r="B96" s="75"/>
      <c r="C96" s="76"/>
      <c r="D96" s="223" t="s">
        <v>81</v>
      </c>
      <c r="E96" s="223"/>
      <c r="F96" s="223"/>
      <c r="G96" s="223"/>
      <c r="H96" s="223"/>
      <c r="I96" s="77"/>
      <c r="J96" s="223" t="s">
        <v>82</v>
      </c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23"/>
      <c r="Z96" s="223"/>
      <c r="AA96" s="223"/>
      <c r="AB96" s="223"/>
      <c r="AC96" s="223"/>
      <c r="AD96" s="223"/>
      <c r="AE96" s="223"/>
      <c r="AF96" s="223"/>
      <c r="AG96" s="221">
        <f>'SO 303 - Česle'!J32</f>
        <v>0</v>
      </c>
      <c r="AH96" s="222"/>
      <c r="AI96" s="222"/>
      <c r="AJ96" s="222"/>
      <c r="AK96" s="222"/>
      <c r="AL96" s="222"/>
      <c r="AM96" s="222"/>
      <c r="AN96" s="221">
        <f>SUM(AG96,AT96)</f>
        <v>0</v>
      </c>
      <c r="AO96" s="222"/>
      <c r="AP96" s="222"/>
      <c r="AQ96" s="78" t="s">
        <v>77</v>
      </c>
      <c r="AR96" s="75"/>
      <c r="AS96" s="79">
        <v>0</v>
      </c>
      <c r="AT96" s="80">
        <f>ROUND(SUM(AV96:AW96),2)</f>
        <v>0</v>
      </c>
      <c r="AU96" s="81">
        <f>'SO 303 - Česle'!P138</f>
        <v>0</v>
      </c>
      <c r="AV96" s="80">
        <f>'SO 303 - Česle'!J35</f>
        <v>0</v>
      </c>
      <c r="AW96" s="80">
        <f>'SO 303 - Česle'!J36</f>
        <v>0</v>
      </c>
      <c r="AX96" s="80">
        <f>'SO 303 - Česle'!J37</f>
        <v>0</v>
      </c>
      <c r="AY96" s="80">
        <f>'SO 303 - Česle'!J38</f>
        <v>0</v>
      </c>
      <c r="AZ96" s="80">
        <f>'SO 303 - Česle'!F35</f>
        <v>0</v>
      </c>
      <c r="BA96" s="80">
        <f>'SO 303 - Česle'!F36</f>
        <v>0</v>
      </c>
      <c r="BB96" s="80">
        <f>'SO 303 - Česle'!F37</f>
        <v>0</v>
      </c>
      <c r="BC96" s="80">
        <f>'SO 303 - Česle'!F38</f>
        <v>0</v>
      </c>
      <c r="BD96" s="82">
        <f>'SO 303 - Česle'!F39</f>
        <v>0</v>
      </c>
      <c r="BT96" s="83" t="s">
        <v>78</v>
      </c>
      <c r="BV96" s="83" t="s">
        <v>72</v>
      </c>
      <c r="BW96" s="83" t="s">
        <v>83</v>
      </c>
      <c r="BX96" s="83" t="s">
        <v>4</v>
      </c>
      <c r="CL96" s="83" t="s">
        <v>1</v>
      </c>
      <c r="CM96" s="83" t="s">
        <v>80</v>
      </c>
    </row>
    <row r="97" spans="1:91" s="6" customFormat="1" ht="16.5" customHeight="1">
      <c r="A97" s="74" t="s">
        <v>74</v>
      </c>
      <c r="B97" s="75"/>
      <c r="C97" s="76"/>
      <c r="D97" s="223" t="s">
        <v>84</v>
      </c>
      <c r="E97" s="223"/>
      <c r="F97" s="223"/>
      <c r="G97" s="223"/>
      <c r="H97" s="223"/>
      <c r="I97" s="77"/>
      <c r="J97" s="223" t="s">
        <v>85</v>
      </c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23"/>
      <c r="Z97" s="223"/>
      <c r="AA97" s="223"/>
      <c r="AB97" s="223"/>
      <c r="AC97" s="223"/>
      <c r="AD97" s="223"/>
      <c r="AE97" s="223"/>
      <c r="AF97" s="223"/>
      <c r="AG97" s="221">
        <f>'VRN - Vedlejší rozpočtové...'!J32</f>
        <v>0</v>
      </c>
      <c r="AH97" s="222"/>
      <c r="AI97" s="222"/>
      <c r="AJ97" s="222"/>
      <c r="AK97" s="222"/>
      <c r="AL97" s="222"/>
      <c r="AM97" s="222"/>
      <c r="AN97" s="221">
        <f>SUM(AG97,AT97)</f>
        <v>0</v>
      </c>
      <c r="AO97" s="222"/>
      <c r="AP97" s="222"/>
      <c r="AQ97" s="78" t="s">
        <v>77</v>
      </c>
      <c r="AR97" s="75"/>
      <c r="AS97" s="84">
        <v>0</v>
      </c>
      <c r="AT97" s="85">
        <f>ROUND(SUM(AV97:AW97),2)</f>
        <v>0</v>
      </c>
      <c r="AU97" s="86">
        <f>'VRN - Vedlejší rozpočtové...'!P129</f>
        <v>0</v>
      </c>
      <c r="AV97" s="85">
        <f>'VRN - Vedlejší rozpočtové...'!J35</f>
        <v>0</v>
      </c>
      <c r="AW97" s="85">
        <f>'VRN - Vedlejší rozpočtové...'!J36</f>
        <v>0</v>
      </c>
      <c r="AX97" s="85">
        <f>'VRN - Vedlejší rozpočtové...'!J37</f>
        <v>0</v>
      </c>
      <c r="AY97" s="85">
        <f>'VRN - Vedlejší rozpočtové...'!J38</f>
        <v>0</v>
      </c>
      <c r="AZ97" s="85">
        <f>'VRN - Vedlejší rozpočtové...'!F35</f>
        <v>0</v>
      </c>
      <c r="BA97" s="85">
        <f>'VRN - Vedlejší rozpočtové...'!F36</f>
        <v>0</v>
      </c>
      <c r="BB97" s="85">
        <f>'VRN - Vedlejší rozpočtové...'!F37</f>
        <v>0</v>
      </c>
      <c r="BC97" s="85">
        <f>'VRN - Vedlejší rozpočtové...'!F38</f>
        <v>0</v>
      </c>
      <c r="BD97" s="87">
        <f>'VRN - Vedlejší rozpočtové...'!F39</f>
        <v>0</v>
      </c>
      <c r="BT97" s="83" t="s">
        <v>78</v>
      </c>
      <c r="BV97" s="83" t="s">
        <v>72</v>
      </c>
      <c r="BW97" s="83" t="s">
        <v>86</v>
      </c>
      <c r="BX97" s="83" t="s">
        <v>4</v>
      </c>
      <c r="CL97" s="83" t="s">
        <v>1</v>
      </c>
      <c r="CM97" s="83" t="s">
        <v>80</v>
      </c>
    </row>
    <row r="98" spans="1:91">
      <c r="B98" s="19"/>
      <c r="AR98" s="19"/>
    </row>
    <row r="99" spans="1:91" s="1" customFormat="1" ht="4.5" customHeight="1">
      <c r="B99" s="33"/>
      <c r="C99" s="64"/>
      <c r="AG99" s="225"/>
      <c r="AH99" s="225"/>
      <c r="AI99" s="225"/>
      <c r="AJ99" s="225"/>
      <c r="AK99" s="225"/>
      <c r="AL99" s="225"/>
      <c r="AM99" s="225"/>
      <c r="AN99" s="225"/>
      <c r="AO99" s="225"/>
      <c r="AP99" s="225"/>
      <c r="AQ99" s="88"/>
      <c r="AR99" s="33"/>
      <c r="AS99" s="59" t="s">
        <v>87</v>
      </c>
      <c r="AT99" s="60" t="s">
        <v>88</v>
      </c>
      <c r="AU99" s="60" t="s">
        <v>34</v>
      </c>
      <c r="AV99" s="61" t="s">
        <v>57</v>
      </c>
    </row>
    <row r="100" spans="1:91" s="1" customFormat="1" ht="5.25" customHeight="1">
      <c r="B100" s="33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  <c r="X100" s="245"/>
      <c r="Y100" s="245"/>
      <c r="Z100" s="245"/>
      <c r="AA100" s="245"/>
      <c r="AB100" s="245"/>
      <c r="AG100" s="246"/>
      <c r="AH100" s="226"/>
      <c r="AI100" s="226"/>
      <c r="AJ100" s="226"/>
      <c r="AK100" s="226"/>
      <c r="AL100" s="226"/>
      <c r="AM100" s="226"/>
      <c r="AN100" s="226"/>
      <c r="AO100" s="226"/>
      <c r="AP100" s="226"/>
      <c r="AR100" s="33"/>
      <c r="AS100" s="89">
        <v>0</v>
      </c>
      <c r="AT100" s="90" t="s">
        <v>89</v>
      </c>
      <c r="AU100" s="90" t="s">
        <v>35</v>
      </c>
      <c r="AV100" s="91">
        <f>ROUND(IF(AU100="základní",AG100*L32,IF(AU100="snížená",AG100*L33,0)), 2)</f>
        <v>0</v>
      </c>
      <c r="BV100" s="16" t="s">
        <v>90</v>
      </c>
      <c r="BY100" s="92">
        <f>IF(AU100="základní",AV100,0)</f>
        <v>0</v>
      </c>
      <c r="BZ100" s="92">
        <f>IF(AU100="snížená",AV100,0)</f>
        <v>0</v>
      </c>
      <c r="CA100" s="92">
        <v>0</v>
      </c>
      <c r="CB100" s="92">
        <v>0</v>
      </c>
      <c r="CC100" s="92">
        <v>0</v>
      </c>
      <c r="CD100" s="92">
        <f>IF(AU100="základní",AG100,0)</f>
        <v>0</v>
      </c>
      <c r="CE100" s="92">
        <f>IF(AU100="snížená",AG100,0)</f>
        <v>0</v>
      </c>
      <c r="CF100" s="92">
        <f>IF(AU100="zákl. přenesená",AG100,0)</f>
        <v>0</v>
      </c>
      <c r="CG100" s="92">
        <f>IF(AU100="sníž. přenesená",AG100,0)</f>
        <v>0</v>
      </c>
      <c r="CH100" s="92">
        <f>IF(AU100="nulová",AG100,0)</f>
        <v>0</v>
      </c>
      <c r="CI100" s="16">
        <f>IF(AU100="základní",1,IF(AU100="snížená",2,IF(AU100="zákl. přenesená",4,IF(AU100="sníž. přenesená",5,3))))</f>
        <v>1</v>
      </c>
      <c r="CJ100" s="16">
        <f>IF(AT100="stavební čast",1,IF(AT100="investiční čast",2,3))</f>
        <v>1</v>
      </c>
      <c r="CK100" s="16" t="str">
        <f>IF(D100="Vyplň vlastní","","x")</f>
        <v>x</v>
      </c>
    </row>
    <row r="101" spans="1:91" s="1" customFormat="1" ht="4.5" customHeight="1">
      <c r="B101" s="33"/>
      <c r="D101" s="244"/>
      <c r="E101" s="245"/>
      <c r="F101" s="245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  <c r="X101" s="245"/>
      <c r="Y101" s="245"/>
      <c r="Z101" s="245"/>
      <c r="AA101" s="245"/>
      <c r="AB101" s="245"/>
      <c r="AG101" s="246"/>
      <c r="AH101" s="226"/>
      <c r="AI101" s="226"/>
      <c r="AJ101" s="226"/>
      <c r="AK101" s="226"/>
      <c r="AL101" s="226"/>
      <c r="AM101" s="226"/>
      <c r="AN101" s="226"/>
      <c r="AO101" s="226"/>
      <c r="AP101" s="226"/>
      <c r="AR101" s="33"/>
      <c r="AS101" s="89">
        <v>0</v>
      </c>
      <c r="AT101" s="90" t="s">
        <v>89</v>
      </c>
      <c r="AU101" s="90" t="s">
        <v>35</v>
      </c>
      <c r="AV101" s="91">
        <f>ROUND(IF(AU101="základní",AG101*L32,IF(AU101="snížená",AG101*L33,0)), 2)</f>
        <v>0</v>
      </c>
      <c r="BV101" s="16" t="s">
        <v>91</v>
      </c>
      <c r="BY101" s="92">
        <f>IF(AU101="základní",AV101,0)</f>
        <v>0</v>
      </c>
      <c r="BZ101" s="92">
        <f>IF(AU101="snížená",AV101,0)</f>
        <v>0</v>
      </c>
      <c r="CA101" s="92">
        <v>0</v>
      </c>
      <c r="CB101" s="92">
        <v>0</v>
      </c>
      <c r="CC101" s="92">
        <v>0</v>
      </c>
      <c r="CD101" s="92">
        <f>IF(AU101="základní",AG101,0)</f>
        <v>0</v>
      </c>
      <c r="CE101" s="92">
        <f>IF(AU101="snížená",AG101,0)</f>
        <v>0</v>
      </c>
      <c r="CF101" s="92">
        <f>IF(AU101="zákl. přenesená",AG101,0)</f>
        <v>0</v>
      </c>
      <c r="CG101" s="92">
        <f>IF(AU101="sníž. přenesená",AG101,0)</f>
        <v>0</v>
      </c>
      <c r="CH101" s="92">
        <f>IF(AU101="nulová",AG101,0)</f>
        <v>0</v>
      </c>
      <c r="CI101" s="16">
        <f>IF(AU101="základní",1,IF(AU101="snížená",2,IF(AU101="zákl. přenesená",4,IF(AU101="sníž. přenesená",5,3))))</f>
        <v>1</v>
      </c>
      <c r="CJ101" s="16">
        <f>IF(AT101="stavební čast",1,IF(AT101="investiční čast",2,3))</f>
        <v>1</v>
      </c>
      <c r="CK101" s="16" t="str">
        <f>IF(D101="Vyplň vlastní","","x")</f>
        <v>x</v>
      </c>
    </row>
    <row r="102" spans="1:91" s="1" customFormat="1" ht="6.75" customHeight="1">
      <c r="B102" s="33"/>
      <c r="D102" s="244"/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  <c r="X102" s="245"/>
      <c r="Y102" s="245"/>
      <c r="Z102" s="245"/>
      <c r="AA102" s="245"/>
      <c r="AB102" s="245"/>
      <c r="AG102" s="246"/>
      <c r="AH102" s="226"/>
      <c r="AI102" s="226"/>
      <c r="AJ102" s="226"/>
      <c r="AK102" s="226"/>
      <c r="AL102" s="226"/>
      <c r="AM102" s="226"/>
      <c r="AN102" s="226"/>
      <c r="AO102" s="226"/>
      <c r="AP102" s="226"/>
      <c r="AR102" s="33"/>
      <c r="AS102" s="89">
        <v>0</v>
      </c>
      <c r="AT102" s="90" t="s">
        <v>89</v>
      </c>
      <c r="AU102" s="90" t="s">
        <v>35</v>
      </c>
      <c r="AV102" s="91">
        <f>ROUND(IF(AU102="základní",AG102*L32,IF(AU102="snížená",AG102*L33,0)), 2)</f>
        <v>0</v>
      </c>
      <c r="BV102" s="16" t="s">
        <v>91</v>
      </c>
      <c r="BY102" s="92">
        <f>IF(AU102="základní",AV102,0)</f>
        <v>0</v>
      </c>
      <c r="BZ102" s="92">
        <f>IF(AU102="snížená",AV102,0)</f>
        <v>0</v>
      </c>
      <c r="CA102" s="92">
        <v>0</v>
      </c>
      <c r="CB102" s="92">
        <v>0</v>
      </c>
      <c r="CC102" s="92">
        <v>0</v>
      </c>
      <c r="CD102" s="92">
        <f>IF(AU102="základní",AG102,0)</f>
        <v>0</v>
      </c>
      <c r="CE102" s="92">
        <f>IF(AU102="snížená",AG102,0)</f>
        <v>0</v>
      </c>
      <c r="CF102" s="92">
        <f>IF(AU102="zákl. přenesená",AG102,0)</f>
        <v>0</v>
      </c>
      <c r="CG102" s="92">
        <f>IF(AU102="sníž. přenesená",AG102,0)</f>
        <v>0</v>
      </c>
      <c r="CH102" s="92">
        <f>IF(AU102="nulová",AG102,0)</f>
        <v>0</v>
      </c>
      <c r="CI102" s="16">
        <f>IF(AU102="základní",1,IF(AU102="snížená",2,IF(AU102="zákl. přenesená",4,IF(AU102="sníž. přenesená",5,3))))</f>
        <v>1</v>
      </c>
      <c r="CJ102" s="16">
        <f>IF(AT102="stavební čast",1,IF(AT102="investiční čast",2,3))</f>
        <v>1</v>
      </c>
      <c r="CK102" s="16" t="str">
        <f>IF(D102="Vyplň vlastní","","x")</f>
        <v>x</v>
      </c>
    </row>
    <row r="103" spans="1:91" s="1" customFormat="1" ht="4.5" customHeight="1">
      <c r="B103" s="33"/>
      <c r="D103" s="244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  <c r="X103" s="245"/>
      <c r="Y103" s="245"/>
      <c r="Z103" s="245"/>
      <c r="AA103" s="245"/>
      <c r="AB103" s="245"/>
      <c r="AG103" s="246"/>
      <c r="AH103" s="226"/>
      <c r="AI103" s="226"/>
      <c r="AJ103" s="226"/>
      <c r="AK103" s="226"/>
      <c r="AL103" s="226"/>
      <c r="AM103" s="226"/>
      <c r="AN103" s="226"/>
      <c r="AO103" s="226"/>
      <c r="AP103" s="226"/>
      <c r="AR103" s="33"/>
      <c r="AS103" s="93">
        <v>0</v>
      </c>
      <c r="AT103" s="94" t="s">
        <v>89</v>
      </c>
      <c r="AU103" s="94" t="s">
        <v>35</v>
      </c>
      <c r="AV103" s="95">
        <f>ROUND(IF(AU103="základní",AG103*L32,IF(AU103="snížená",AG103*L33,0)), 2)</f>
        <v>0</v>
      </c>
      <c r="BV103" s="16" t="s">
        <v>91</v>
      </c>
      <c r="BY103" s="92">
        <f>IF(AU103="základní",AV103,0)</f>
        <v>0</v>
      </c>
      <c r="BZ103" s="92">
        <f>IF(AU103="snížená",AV103,0)</f>
        <v>0</v>
      </c>
      <c r="CA103" s="92">
        <v>0</v>
      </c>
      <c r="CB103" s="92">
        <v>0</v>
      </c>
      <c r="CC103" s="92">
        <v>0</v>
      </c>
      <c r="CD103" s="92">
        <f>IF(AU103="základní",AG103,0)</f>
        <v>0</v>
      </c>
      <c r="CE103" s="92">
        <f>IF(AU103="snížená",AG103,0)</f>
        <v>0</v>
      </c>
      <c r="CF103" s="92">
        <f>IF(AU103="zákl. přenesená",AG103,0)</f>
        <v>0</v>
      </c>
      <c r="CG103" s="92">
        <f>IF(AU103="sníž. přenesená",AG103,0)</f>
        <v>0</v>
      </c>
      <c r="CH103" s="92">
        <f>IF(AU103="nulová",AG103,0)</f>
        <v>0</v>
      </c>
      <c r="CI103" s="16">
        <f>IF(AU103="základní",1,IF(AU103="snížená",2,IF(AU103="zákl. přenesená",4,IF(AU103="sníž. přenesená",5,3))))</f>
        <v>1</v>
      </c>
      <c r="CJ103" s="16">
        <f>IF(AT103="stavební čast",1,IF(AT103="investiční čast",2,3))</f>
        <v>1</v>
      </c>
      <c r="CK103" s="16" t="str">
        <f>IF(D103="Vyplň vlastní","","x")</f>
        <v>x</v>
      </c>
    </row>
    <row r="104" spans="1:91" s="1" customFormat="1" ht="10.9" customHeight="1">
      <c r="B104" s="33"/>
      <c r="AR104" s="33"/>
    </row>
    <row r="105" spans="1:91" s="1" customFormat="1" ht="30" customHeight="1">
      <c r="B105" s="33"/>
      <c r="C105" s="96" t="s">
        <v>861</v>
      </c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243">
        <f>ROUND(AG94 + AG99, 2)</f>
        <v>0</v>
      </c>
      <c r="AH105" s="243"/>
      <c r="AI105" s="243"/>
      <c r="AJ105" s="243"/>
      <c r="AK105" s="243"/>
      <c r="AL105" s="243"/>
      <c r="AM105" s="243"/>
      <c r="AN105" s="243">
        <f>ROUND(AN94 + AN99, 2)</f>
        <v>0</v>
      </c>
      <c r="AO105" s="243"/>
      <c r="AP105" s="243"/>
      <c r="AQ105" s="97"/>
      <c r="AR105" s="33"/>
    </row>
    <row r="106" spans="1:91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33"/>
    </row>
  </sheetData>
  <mergeCells count="68">
    <mergeCell ref="AR2:BE2"/>
    <mergeCell ref="AK36:AO36"/>
    <mergeCell ref="W36:AE36"/>
    <mergeCell ref="L36:P36"/>
    <mergeCell ref="AK38:AO38"/>
    <mergeCell ref="X38:AB38"/>
    <mergeCell ref="AK34:AO34"/>
    <mergeCell ref="L34:P34"/>
    <mergeCell ref="W34:AE34"/>
    <mergeCell ref="W35:AE35"/>
    <mergeCell ref="L35:P35"/>
    <mergeCell ref="AK35:AO35"/>
    <mergeCell ref="L32:P32"/>
    <mergeCell ref="W32:AE32"/>
    <mergeCell ref="W33:AE33"/>
    <mergeCell ref="AK33:AO33"/>
    <mergeCell ref="AG105:AM105"/>
    <mergeCell ref="AN105:AP105"/>
    <mergeCell ref="D102:AB102"/>
    <mergeCell ref="AG102:AM102"/>
    <mergeCell ref="AN102:AP102"/>
    <mergeCell ref="D103:AB103"/>
    <mergeCell ref="AG103:AM103"/>
    <mergeCell ref="AN103:AP103"/>
    <mergeCell ref="BE5:BE34"/>
    <mergeCell ref="K5:AJ5"/>
    <mergeCell ref="K6:AJ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3:P33"/>
    <mergeCell ref="AN101:AP101"/>
    <mergeCell ref="J96:AF96"/>
    <mergeCell ref="AG96:AM96"/>
    <mergeCell ref="AN96:AP96"/>
    <mergeCell ref="D96:H96"/>
    <mergeCell ref="AG97:AM97"/>
    <mergeCell ref="D97:H97"/>
    <mergeCell ref="J97:AF97"/>
    <mergeCell ref="AN97:AP97"/>
    <mergeCell ref="AG99:AM99"/>
    <mergeCell ref="AN99:AP99"/>
    <mergeCell ref="D100:AB100"/>
    <mergeCell ref="AG100:AM100"/>
    <mergeCell ref="AN100:AP100"/>
    <mergeCell ref="D101:AB101"/>
    <mergeCell ref="AG101:AM101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AG94:AM94"/>
    <mergeCell ref="AN94:AP94"/>
    <mergeCell ref="L85:AJ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9:AU103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9:AT103" xr:uid="{00000000-0002-0000-0000-000001000000}">
      <formula1>"stavební čast, technologická čast, investiční čast"</formula1>
    </dataValidation>
  </dataValidations>
  <hyperlinks>
    <hyperlink ref="A95" location="'SO 302 - Splašková kanali...'!C2" display="/" xr:uid="{00000000-0004-0000-0000-000000000000}"/>
    <hyperlink ref="A96" location="'SO 303 - Česle'!C2" display="/" xr:uid="{00000000-0004-0000-0000-000001000000}"/>
    <hyperlink ref="A97" location="'VRN - Vedlejší rozpočtové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57"/>
  <sheetViews>
    <sheetView showGridLines="0" topLeftCell="A232" workbookViewId="0">
      <selection activeCell="H257" sqref="H25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7" t="s">
        <v>5</v>
      </c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6" t="s">
        <v>79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5" customHeight="1">
      <c r="B4" s="19"/>
      <c r="D4" s="20" t="s">
        <v>92</v>
      </c>
      <c r="L4" s="19"/>
      <c r="M4" s="99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52" t="str">
        <f>'Rekapitulace stavby'!K6</f>
        <v>Nemocnice Znojmo - Přeložka splaškové kanalizace, Česle</v>
      </c>
      <c r="F7" s="253"/>
      <c r="G7" s="253"/>
      <c r="H7" s="253"/>
      <c r="L7" s="19"/>
    </row>
    <row r="8" spans="2:46" s="1" customFormat="1" ht="12" customHeight="1">
      <c r="B8" s="33"/>
      <c r="D8" s="26" t="s">
        <v>93</v>
      </c>
      <c r="L8" s="33"/>
    </row>
    <row r="9" spans="2:46" s="1" customFormat="1" ht="16.5" customHeight="1">
      <c r="B9" s="33"/>
      <c r="E9" s="207" t="s">
        <v>94</v>
      </c>
      <c r="F9" s="254"/>
      <c r="G9" s="254"/>
      <c r="H9" s="254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6" t="s">
        <v>16</v>
      </c>
      <c r="F11" s="24" t="s">
        <v>1</v>
      </c>
      <c r="I11" s="26" t="s">
        <v>17</v>
      </c>
      <c r="J11" s="24" t="s">
        <v>1</v>
      </c>
      <c r="L11" s="33"/>
    </row>
    <row r="12" spans="2:46" s="1" customFormat="1" ht="12" customHeight="1">
      <c r="B12" s="33"/>
      <c r="D12" s="26" t="s">
        <v>18</v>
      </c>
      <c r="F12" s="24" t="s">
        <v>19</v>
      </c>
      <c r="I12" s="26" t="s">
        <v>20</v>
      </c>
      <c r="J12" s="53"/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6" t="s">
        <v>21</v>
      </c>
      <c r="I14" s="26" t="s">
        <v>22</v>
      </c>
      <c r="J14" s="24"/>
      <c r="L14" s="33"/>
    </row>
    <row r="15" spans="2:46" s="1" customFormat="1" ht="18" customHeight="1">
      <c r="B15" s="33"/>
      <c r="E15" s="24" t="str">
        <f>IF('Rekapitulace stavby'!E11="","",'Rekapitulace stavby'!E11)</f>
        <v xml:space="preserve"> </v>
      </c>
      <c r="I15" s="26" t="s">
        <v>23</v>
      </c>
      <c r="J15" s="24"/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6" t="s">
        <v>24</v>
      </c>
      <c r="I17" s="26" t="s">
        <v>22</v>
      </c>
      <c r="J17" s="27"/>
      <c r="L17" s="33"/>
    </row>
    <row r="18" spans="2:12" s="1" customFormat="1" ht="18" customHeight="1">
      <c r="B18" s="33"/>
      <c r="E18" s="255"/>
      <c r="F18" s="230"/>
      <c r="G18" s="230"/>
      <c r="H18" s="230"/>
      <c r="I18" s="26" t="s">
        <v>23</v>
      </c>
      <c r="J18" s="27"/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6" t="s">
        <v>25</v>
      </c>
      <c r="I20" s="26" t="s">
        <v>22</v>
      </c>
      <c r="J20" s="24" t="str">
        <f>IF('Rekapitulace stavby'!AN16="","",'Rekapitulace stavby'!AN16)</f>
        <v/>
      </c>
      <c r="L20" s="33"/>
    </row>
    <row r="21" spans="2:12" s="1" customFormat="1" ht="18" customHeight="1">
      <c r="B21" s="33"/>
      <c r="E21" s="24" t="str">
        <f>IF('Rekapitulace stavby'!E17="","",'Rekapitulace stavby'!E17)</f>
        <v xml:space="preserve"> </v>
      </c>
      <c r="I21" s="26" t="s">
        <v>23</v>
      </c>
      <c r="J21" s="24" t="str">
        <f>IF('Rekapitulace stavby'!AN17="","",'Rekapitulace stavby'!AN17)</f>
        <v/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6" t="s">
        <v>27</v>
      </c>
      <c r="I23" s="26" t="s">
        <v>22</v>
      </c>
      <c r="J23" s="24" t="str">
        <f>IF('Rekapitulace stavby'!AN19="","",'Rekapitulace stavby'!AN19)</f>
        <v/>
      </c>
      <c r="L23" s="33"/>
    </row>
    <row r="24" spans="2:12" s="1" customFormat="1" ht="18" customHeight="1">
      <c r="B24" s="33"/>
      <c r="E24" s="24" t="str">
        <f>IF('Rekapitulace stavby'!E20="","",'Rekapitulace stavby'!E20)</f>
        <v xml:space="preserve"> </v>
      </c>
      <c r="I24" s="26" t="s">
        <v>23</v>
      </c>
      <c r="J24" s="24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6" t="s">
        <v>28</v>
      </c>
      <c r="L26" s="33"/>
    </row>
    <row r="27" spans="2:12" s="7" customFormat="1" ht="16.5" customHeight="1">
      <c r="B27" s="100"/>
      <c r="E27" s="235" t="s">
        <v>1</v>
      </c>
      <c r="F27" s="235"/>
      <c r="G27" s="235"/>
      <c r="H27" s="235"/>
      <c r="L27" s="100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14.45" customHeight="1">
      <c r="B30" s="33"/>
      <c r="D30" s="24" t="s">
        <v>95</v>
      </c>
      <c r="J30" s="32">
        <f>J96</f>
        <v>0</v>
      </c>
      <c r="L30" s="33"/>
    </row>
    <row r="31" spans="2:12" s="1" customFormat="1" ht="14.45" customHeight="1">
      <c r="B31" s="33"/>
      <c r="D31" s="31"/>
      <c r="J31" s="32"/>
      <c r="L31" s="33"/>
    </row>
    <row r="32" spans="2:12" s="1" customFormat="1" ht="25.35" customHeight="1">
      <c r="B32" s="33"/>
      <c r="D32" s="101" t="s">
        <v>30</v>
      </c>
      <c r="J32" s="66">
        <f>ROUND(J30 + J31,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32</v>
      </c>
      <c r="I34" s="36" t="s">
        <v>31</v>
      </c>
      <c r="J34" s="36" t="s">
        <v>33</v>
      </c>
      <c r="L34" s="33"/>
    </row>
    <row r="35" spans="2:12" s="1" customFormat="1" ht="14.45" customHeight="1">
      <c r="B35" s="33"/>
      <c r="D35" s="102" t="s">
        <v>34</v>
      </c>
      <c r="E35" s="26" t="s">
        <v>35</v>
      </c>
      <c r="F35" s="103">
        <f>ROUND((SUM(BE107:BE114) + SUM(BE134:BE356)),  2)</f>
        <v>0</v>
      </c>
      <c r="I35" s="104">
        <v>0.21</v>
      </c>
      <c r="J35" s="103">
        <f>ROUND(((SUM(BE107:BE114) + SUM(BE134:BE356))*I35),  2)</f>
        <v>0</v>
      </c>
      <c r="L35" s="33"/>
    </row>
    <row r="36" spans="2:12" s="1" customFormat="1" ht="14.45" customHeight="1">
      <c r="B36" s="33"/>
      <c r="E36" s="26" t="s">
        <v>36</v>
      </c>
      <c r="F36" s="103">
        <f>ROUND((SUM(BF107:BF114) + SUM(BF134:BF356)),  2)</f>
        <v>0</v>
      </c>
      <c r="I36" s="104">
        <v>0.15</v>
      </c>
      <c r="J36" s="103">
        <f>ROUND(((SUM(BF107:BF114) + SUM(BF134:BF356))*I36),  2)</f>
        <v>0</v>
      </c>
      <c r="L36" s="33"/>
    </row>
    <row r="37" spans="2:12" s="1" customFormat="1" ht="14.45" hidden="1" customHeight="1">
      <c r="B37" s="33"/>
      <c r="E37" s="26" t="s">
        <v>37</v>
      </c>
      <c r="F37" s="103">
        <f>ROUND((SUM(BG107:BG114) + SUM(BG134:BG356)),  2)</f>
        <v>0</v>
      </c>
      <c r="I37" s="104">
        <v>0.21</v>
      </c>
      <c r="J37" s="103">
        <f>0</f>
        <v>0</v>
      </c>
      <c r="L37" s="33"/>
    </row>
    <row r="38" spans="2:12" s="1" customFormat="1" ht="14.45" hidden="1" customHeight="1">
      <c r="B38" s="33"/>
      <c r="E38" s="26" t="s">
        <v>38</v>
      </c>
      <c r="F38" s="103">
        <f>ROUND((SUM(BH107:BH114) + SUM(BH134:BH356)),  2)</f>
        <v>0</v>
      </c>
      <c r="I38" s="104">
        <v>0.15</v>
      </c>
      <c r="J38" s="103">
        <f>0</f>
        <v>0</v>
      </c>
      <c r="L38" s="33"/>
    </row>
    <row r="39" spans="2:12" s="1" customFormat="1" ht="14.45" hidden="1" customHeight="1">
      <c r="B39" s="33"/>
      <c r="E39" s="26" t="s">
        <v>39</v>
      </c>
      <c r="F39" s="103">
        <f>ROUND((SUM(BI107:BI114) + SUM(BI134:BI356)),  2)</f>
        <v>0</v>
      </c>
      <c r="I39" s="104">
        <v>0</v>
      </c>
      <c r="J39" s="103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7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0</v>
      </c>
      <c r="K41" s="109"/>
      <c r="L41" s="33"/>
    </row>
    <row r="42" spans="2:12" s="1" customFormat="1" ht="14.45" customHeight="1">
      <c r="B42" s="33"/>
      <c r="L42" s="33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3"/>
      <c r="D50" s="42" t="s">
        <v>43</v>
      </c>
      <c r="E50" s="43"/>
      <c r="F50" s="43"/>
      <c r="G50" s="42" t="s">
        <v>44</v>
      </c>
      <c r="H50" s="43"/>
      <c r="I50" s="43"/>
      <c r="J50" s="43"/>
      <c r="K50" s="43"/>
      <c r="L50" s="33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3"/>
      <c r="D61" s="44" t="s">
        <v>45</v>
      </c>
      <c r="E61" s="35"/>
      <c r="F61" s="110" t="s">
        <v>46</v>
      </c>
      <c r="G61" s="44" t="s">
        <v>45</v>
      </c>
      <c r="H61" s="35"/>
      <c r="I61" s="35"/>
      <c r="J61" s="111" t="s">
        <v>46</v>
      </c>
      <c r="K61" s="35"/>
      <c r="L61" s="33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3"/>
      <c r="D65" s="42" t="s">
        <v>47</v>
      </c>
      <c r="E65" s="43"/>
      <c r="F65" s="43"/>
      <c r="G65" s="42" t="s">
        <v>48</v>
      </c>
      <c r="H65" s="43"/>
      <c r="I65" s="43"/>
      <c r="J65" s="43"/>
      <c r="K65" s="43"/>
      <c r="L65" s="33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3"/>
      <c r="D76" s="44" t="s">
        <v>45</v>
      </c>
      <c r="E76" s="35"/>
      <c r="F76" s="110" t="s">
        <v>46</v>
      </c>
      <c r="G76" s="44" t="s">
        <v>45</v>
      </c>
      <c r="H76" s="35"/>
      <c r="I76" s="35"/>
      <c r="J76" s="111" t="s">
        <v>46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5" customHeight="1">
      <c r="B82" s="33"/>
      <c r="C82" s="20" t="s">
        <v>96</v>
      </c>
      <c r="L82" s="33"/>
    </row>
    <row r="83" spans="2:47" s="1" customFormat="1" ht="6.95" customHeight="1">
      <c r="B83" s="33"/>
      <c r="L83" s="33"/>
    </row>
    <row r="84" spans="2:47" s="1" customFormat="1" ht="12" customHeight="1">
      <c r="B84" s="33"/>
      <c r="C84" s="26" t="s">
        <v>15</v>
      </c>
      <c r="L84" s="33"/>
    </row>
    <row r="85" spans="2:47" s="1" customFormat="1" ht="16.5" customHeight="1">
      <c r="B85" s="33"/>
      <c r="E85" s="252" t="str">
        <f>E7</f>
        <v>Nemocnice Znojmo - Přeložka splaškové kanalizace, Česle</v>
      </c>
      <c r="F85" s="253"/>
      <c r="G85" s="253"/>
      <c r="H85" s="253"/>
      <c r="L85" s="33"/>
    </row>
    <row r="86" spans="2:47" s="1" customFormat="1" ht="12" customHeight="1">
      <c r="B86" s="33"/>
      <c r="C86" s="26" t="s">
        <v>93</v>
      </c>
      <c r="L86" s="33"/>
    </row>
    <row r="87" spans="2:47" s="1" customFormat="1" ht="16.5" customHeight="1">
      <c r="B87" s="33"/>
      <c r="E87" s="207" t="str">
        <f>E9</f>
        <v>SO 302 - Splašková kanalizace</v>
      </c>
      <c r="F87" s="254"/>
      <c r="G87" s="254"/>
      <c r="H87" s="254"/>
      <c r="L87" s="33"/>
    </row>
    <row r="88" spans="2:47" s="1" customFormat="1" ht="6.95" customHeight="1">
      <c r="B88" s="33"/>
      <c r="L88" s="33"/>
    </row>
    <row r="89" spans="2:47" s="1" customFormat="1" ht="12" customHeight="1">
      <c r="B89" s="33"/>
      <c r="C89" s="26" t="s">
        <v>18</v>
      </c>
      <c r="F89" s="24" t="str">
        <f>F12</f>
        <v xml:space="preserve"> </v>
      </c>
      <c r="I89" s="26" t="s">
        <v>20</v>
      </c>
      <c r="J89" s="53" t="str">
        <f>IF(J12="","",J12)</f>
        <v/>
      </c>
      <c r="L89" s="33"/>
    </row>
    <row r="90" spans="2:47" s="1" customFormat="1" ht="6.95" customHeight="1">
      <c r="B90" s="33"/>
      <c r="L90" s="33"/>
    </row>
    <row r="91" spans="2:47" s="1" customFormat="1" ht="15.2" customHeight="1">
      <c r="B91" s="33"/>
      <c r="C91" s="26" t="s">
        <v>21</v>
      </c>
      <c r="F91" s="24" t="str">
        <f>E15</f>
        <v xml:space="preserve"> </v>
      </c>
      <c r="I91" s="26" t="s">
        <v>25</v>
      </c>
      <c r="J91" s="29" t="str">
        <f>E21</f>
        <v xml:space="preserve"> </v>
      </c>
      <c r="L91" s="33"/>
    </row>
    <row r="92" spans="2:47" s="1" customFormat="1" ht="15.2" customHeight="1">
      <c r="B92" s="33"/>
      <c r="C92" s="26" t="s">
        <v>24</v>
      </c>
      <c r="F92" s="24" t="str">
        <f>IF(E18="","",E18)</f>
        <v/>
      </c>
      <c r="I92" s="26" t="s">
        <v>27</v>
      </c>
      <c r="J92" s="29" t="str">
        <f>E24</f>
        <v xml:space="preserve"> 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12" t="s">
        <v>97</v>
      </c>
      <c r="D94" s="97"/>
      <c r="E94" s="97"/>
      <c r="F94" s="97"/>
      <c r="G94" s="97"/>
      <c r="H94" s="97"/>
      <c r="I94" s="97"/>
      <c r="J94" s="113" t="s">
        <v>98</v>
      </c>
      <c r="K94" s="97"/>
      <c r="L94" s="33"/>
    </row>
    <row r="95" spans="2:47" s="1" customFormat="1" ht="10.35" customHeight="1">
      <c r="B95" s="33"/>
      <c r="L95" s="33"/>
    </row>
    <row r="96" spans="2:47" s="1" customFormat="1" ht="22.9" customHeight="1">
      <c r="B96" s="33"/>
      <c r="C96" s="114" t="s">
        <v>99</v>
      </c>
      <c r="J96" s="66">
        <f>J134</f>
        <v>0</v>
      </c>
      <c r="L96" s="33"/>
      <c r="AU96" s="16" t="s">
        <v>100</v>
      </c>
    </row>
    <row r="97" spans="2:65" s="8" customFormat="1" ht="24.95" customHeight="1">
      <c r="B97" s="115"/>
      <c r="D97" s="116" t="s">
        <v>101</v>
      </c>
      <c r="E97" s="117"/>
      <c r="F97" s="117"/>
      <c r="G97" s="117"/>
      <c r="H97" s="117"/>
      <c r="I97" s="117"/>
      <c r="J97" s="118">
        <f>J135</f>
        <v>0</v>
      </c>
      <c r="L97" s="115"/>
    </row>
    <row r="98" spans="2:65" s="9" customFormat="1" ht="19.899999999999999" customHeight="1">
      <c r="B98" s="119"/>
      <c r="D98" s="120" t="s">
        <v>102</v>
      </c>
      <c r="E98" s="121"/>
      <c r="F98" s="121"/>
      <c r="G98" s="121"/>
      <c r="H98" s="121"/>
      <c r="I98" s="121"/>
      <c r="J98" s="122">
        <f>J136</f>
        <v>0</v>
      </c>
      <c r="L98" s="119"/>
    </row>
    <row r="99" spans="2:65" s="9" customFormat="1" ht="19.899999999999999" customHeight="1">
      <c r="B99" s="119"/>
      <c r="D99" s="120" t="s">
        <v>103</v>
      </c>
      <c r="E99" s="121"/>
      <c r="F99" s="121"/>
      <c r="G99" s="121"/>
      <c r="H99" s="121"/>
      <c r="I99" s="121"/>
      <c r="J99" s="122">
        <f>J254</f>
        <v>0</v>
      </c>
      <c r="L99" s="119"/>
    </row>
    <row r="100" spans="2:65" s="9" customFormat="1" ht="19.899999999999999" customHeight="1">
      <c r="B100" s="119"/>
      <c r="D100" s="120" t="s">
        <v>104</v>
      </c>
      <c r="E100" s="121"/>
      <c r="F100" s="121"/>
      <c r="G100" s="121"/>
      <c r="H100" s="121"/>
      <c r="I100" s="121"/>
      <c r="J100" s="122">
        <f>J265</f>
        <v>0</v>
      </c>
      <c r="L100" s="119"/>
    </row>
    <row r="101" spans="2:65" s="9" customFormat="1" ht="19.899999999999999" customHeight="1">
      <c r="B101" s="119"/>
      <c r="D101" s="120" t="s">
        <v>105</v>
      </c>
      <c r="E101" s="121"/>
      <c r="F101" s="121"/>
      <c r="G101" s="121"/>
      <c r="H101" s="121"/>
      <c r="I101" s="121"/>
      <c r="J101" s="122">
        <f>J304</f>
        <v>0</v>
      </c>
      <c r="L101" s="119"/>
    </row>
    <row r="102" spans="2:65" s="9" customFormat="1" ht="19.899999999999999" customHeight="1">
      <c r="B102" s="119"/>
      <c r="D102" s="120" t="s">
        <v>106</v>
      </c>
      <c r="E102" s="121"/>
      <c r="F102" s="121"/>
      <c r="G102" s="121"/>
      <c r="H102" s="121"/>
      <c r="I102" s="121"/>
      <c r="J102" s="122">
        <f>J308</f>
        <v>0</v>
      </c>
      <c r="L102" s="119"/>
    </row>
    <row r="103" spans="2:65" s="9" customFormat="1" ht="19.899999999999999" customHeight="1">
      <c r="B103" s="119"/>
      <c r="D103" s="120" t="s">
        <v>107</v>
      </c>
      <c r="E103" s="121"/>
      <c r="F103" s="121"/>
      <c r="G103" s="121"/>
      <c r="H103" s="121"/>
      <c r="I103" s="121"/>
      <c r="J103" s="122">
        <f>J348</f>
        <v>0</v>
      </c>
      <c r="L103" s="119"/>
    </row>
    <row r="104" spans="2:65" s="9" customFormat="1" ht="19.899999999999999" customHeight="1">
      <c r="B104" s="119"/>
      <c r="D104" s="120" t="s">
        <v>108</v>
      </c>
      <c r="E104" s="121"/>
      <c r="F104" s="121"/>
      <c r="G104" s="121"/>
      <c r="H104" s="121"/>
      <c r="I104" s="121"/>
      <c r="J104" s="122">
        <f>J355</f>
        <v>0</v>
      </c>
      <c r="L104" s="119"/>
    </row>
    <row r="105" spans="2:65" s="1" customFormat="1" ht="21.75" customHeight="1">
      <c r="B105" s="33"/>
      <c r="L105" s="33"/>
    </row>
    <row r="106" spans="2:65" s="1" customFormat="1" ht="6.95" customHeight="1">
      <c r="B106" s="33"/>
      <c r="L106" s="33"/>
    </row>
    <row r="107" spans="2:65" s="1" customFormat="1" ht="5.25" customHeight="1">
      <c r="B107" s="33"/>
      <c r="C107" s="114"/>
      <c r="J107" s="206"/>
      <c r="L107" s="33"/>
      <c r="N107" s="123" t="s">
        <v>34</v>
      </c>
    </row>
    <row r="108" spans="2:65" s="1" customFormat="1" ht="5.25" customHeight="1">
      <c r="B108" s="124"/>
      <c r="C108" s="125"/>
      <c r="D108" s="244"/>
      <c r="E108" s="244"/>
      <c r="F108" s="244"/>
      <c r="G108" s="125"/>
      <c r="H108" s="125"/>
      <c r="I108" s="125"/>
      <c r="J108" s="204"/>
      <c r="K108" s="125"/>
      <c r="L108" s="124"/>
      <c r="M108" s="125"/>
      <c r="N108" s="126" t="s">
        <v>35</v>
      </c>
      <c r="O108" s="125"/>
      <c r="P108" s="125"/>
      <c r="Q108" s="125"/>
      <c r="R108" s="125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7" t="s">
        <v>84</v>
      </c>
      <c r="AZ108" s="125"/>
      <c r="BA108" s="125"/>
      <c r="BB108" s="125"/>
      <c r="BC108" s="125"/>
      <c r="BD108" s="125"/>
      <c r="BE108" s="128">
        <f t="shared" ref="BE108:BE113" si="0">IF(N108="základní",J108,0)</f>
        <v>0</v>
      </c>
      <c r="BF108" s="128">
        <f t="shared" ref="BF108:BF113" si="1">IF(N108="snížená",J108,0)</f>
        <v>0</v>
      </c>
      <c r="BG108" s="128">
        <f t="shared" ref="BG108:BG113" si="2">IF(N108="zákl. přenesená",J108,0)</f>
        <v>0</v>
      </c>
      <c r="BH108" s="128">
        <f t="shared" ref="BH108:BH113" si="3">IF(N108="sníž. přenesená",J108,0)</f>
        <v>0</v>
      </c>
      <c r="BI108" s="128">
        <f t="shared" ref="BI108:BI113" si="4">IF(N108="nulová",J108,0)</f>
        <v>0</v>
      </c>
      <c r="BJ108" s="127" t="s">
        <v>78</v>
      </c>
      <c r="BK108" s="125"/>
      <c r="BL108" s="125"/>
      <c r="BM108" s="125"/>
    </row>
    <row r="109" spans="2:65" s="1" customFormat="1" ht="4.5" customHeight="1">
      <c r="B109" s="124"/>
      <c r="C109" s="125"/>
      <c r="D109" s="244"/>
      <c r="E109" s="244"/>
      <c r="F109" s="244"/>
      <c r="G109" s="125"/>
      <c r="H109" s="125"/>
      <c r="I109" s="125"/>
      <c r="J109" s="204"/>
      <c r="K109" s="125"/>
      <c r="L109" s="124"/>
      <c r="M109" s="125"/>
      <c r="N109" s="126" t="s">
        <v>35</v>
      </c>
      <c r="O109" s="125"/>
      <c r="P109" s="125"/>
      <c r="Q109" s="125"/>
      <c r="R109" s="125"/>
      <c r="S109" s="125"/>
      <c r="T109" s="125"/>
      <c r="U109" s="125"/>
      <c r="V109" s="125"/>
      <c r="W109" s="125"/>
      <c r="X109" s="125"/>
      <c r="Y109" s="125"/>
      <c r="Z109" s="125"/>
      <c r="AA109" s="125"/>
      <c r="AB109" s="125"/>
      <c r="AC109" s="125"/>
      <c r="AD109" s="125"/>
      <c r="AE109" s="125"/>
      <c r="AF109" s="125"/>
      <c r="AG109" s="125"/>
      <c r="AH109" s="125"/>
      <c r="AI109" s="125"/>
      <c r="AJ109" s="125"/>
      <c r="AK109" s="125"/>
      <c r="AL109" s="125"/>
      <c r="AM109" s="125"/>
      <c r="AN109" s="125"/>
      <c r="AO109" s="125"/>
      <c r="AP109" s="125"/>
      <c r="AQ109" s="125"/>
      <c r="AR109" s="125"/>
      <c r="AS109" s="125"/>
      <c r="AT109" s="125"/>
      <c r="AU109" s="125"/>
      <c r="AV109" s="125"/>
      <c r="AW109" s="125"/>
      <c r="AX109" s="125"/>
      <c r="AY109" s="127" t="s">
        <v>84</v>
      </c>
      <c r="AZ109" s="125"/>
      <c r="BA109" s="125"/>
      <c r="BB109" s="125"/>
      <c r="BC109" s="125"/>
      <c r="BD109" s="125"/>
      <c r="BE109" s="128">
        <f t="shared" si="0"/>
        <v>0</v>
      </c>
      <c r="BF109" s="128">
        <f t="shared" si="1"/>
        <v>0</v>
      </c>
      <c r="BG109" s="128">
        <f t="shared" si="2"/>
        <v>0</v>
      </c>
      <c r="BH109" s="128">
        <f t="shared" si="3"/>
        <v>0</v>
      </c>
      <c r="BI109" s="128">
        <f t="shared" si="4"/>
        <v>0</v>
      </c>
      <c r="BJ109" s="127" t="s">
        <v>78</v>
      </c>
      <c r="BK109" s="125"/>
      <c r="BL109" s="125"/>
      <c r="BM109" s="125"/>
    </row>
    <row r="110" spans="2:65" s="1" customFormat="1" ht="5.25" customHeight="1">
      <c r="B110" s="124"/>
      <c r="C110" s="125"/>
      <c r="D110" s="244"/>
      <c r="E110" s="244"/>
      <c r="F110" s="244"/>
      <c r="G110" s="125"/>
      <c r="H110" s="125"/>
      <c r="I110" s="125"/>
      <c r="J110" s="204"/>
      <c r="K110" s="125"/>
      <c r="L110" s="124"/>
      <c r="M110" s="125"/>
      <c r="N110" s="126" t="s">
        <v>35</v>
      </c>
      <c r="O110" s="125"/>
      <c r="P110" s="125"/>
      <c r="Q110" s="125"/>
      <c r="R110" s="125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5"/>
      <c r="AG110" s="125"/>
      <c r="AH110" s="125"/>
      <c r="AI110" s="125"/>
      <c r="AJ110" s="125"/>
      <c r="AK110" s="125"/>
      <c r="AL110" s="125"/>
      <c r="AM110" s="125"/>
      <c r="AN110" s="125"/>
      <c r="AO110" s="125"/>
      <c r="AP110" s="125"/>
      <c r="AQ110" s="125"/>
      <c r="AR110" s="125"/>
      <c r="AS110" s="125"/>
      <c r="AT110" s="125"/>
      <c r="AU110" s="125"/>
      <c r="AV110" s="125"/>
      <c r="AW110" s="125"/>
      <c r="AX110" s="125"/>
      <c r="AY110" s="127" t="s">
        <v>84</v>
      </c>
      <c r="AZ110" s="125"/>
      <c r="BA110" s="125"/>
      <c r="BB110" s="125"/>
      <c r="BC110" s="125"/>
      <c r="BD110" s="125"/>
      <c r="BE110" s="128">
        <f t="shared" si="0"/>
        <v>0</v>
      </c>
      <c r="BF110" s="128">
        <f t="shared" si="1"/>
        <v>0</v>
      </c>
      <c r="BG110" s="128">
        <f t="shared" si="2"/>
        <v>0</v>
      </c>
      <c r="BH110" s="128">
        <f t="shared" si="3"/>
        <v>0</v>
      </c>
      <c r="BI110" s="128">
        <f t="shared" si="4"/>
        <v>0</v>
      </c>
      <c r="BJ110" s="127" t="s">
        <v>78</v>
      </c>
      <c r="BK110" s="125"/>
      <c r="BL110" s="125"/>
      <c r="BM110" s="125"/>
    </row>
    <row r="111" spans="2:65" s="1" customFormat="1" ht="7.5" customHeight="1">
      <c r="B111" s="124"/>
      <c r="C111" s="125"/>
      <c r="D111" s="244"/>
      <c r="E111" s="244"/>
      <c r="F111" s="244"/>
      <c r="G111" s="125"/>
      <c r="H111" s="125"/>
      <c r="I111" s="125"/>
      <c r="J111" s="204"/>
      <c r="K111" s="125"/>
      <c r="L111" s="124"/>
      <c r="M111" s="125"/>
      <c r="N111" s="126" t="s">
        <v>35</v>
      </c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  <c r="AF111" s="125"/>
      <c r="AG111" s="125"/>
      <c r="AH111" s="125"/>
      <c r="AI111" s="125"/>
      <c r="AJ111" s="125"/>
      <c r="AK111" s="125"/>
      <c r="AL111" s="125"/>
      <c r="AM111" s="125"/>
      <c r="AN111" s="125"/>
      <c r="AO111" s="125"/>
      <c r="AP111" s="125"/>
      <c r="AQ111" s="125"/>
      <c r="AR111" s="125"/>
      <c r="AS111" s="125"/>
      <c r="AT111" s="125"/>
      <c r="AU111" s="125"/>
      <c r="AV111" s="125"/>
      <c r="AW111" s="125"/>
      <c r="AX111" s="125"/>
      <c r="AY111" s="127" t="s">
        <v>84</v>
      </c>
      <c r="AZ111" s="125"/>
      <c r="BA111" s="125"/>
      <c r="BB111" s="125"/>
      <c r="BC111" s="125"/>
      <c r="BD111" s="125"/>
      <c r="BE111" s="128">
        <f t="shared" si="0"/>
        <v>0</v>
      </c>
      <c r="BF111" s="128">
        <f t="shared" si="1"/>
        <v>0</v>
      </c>
      <c r="BG111" s="128">
        <f t="shared" si="2"/>
        <v>0</v>
      </c>
      <c r="BH111" s="128">
        <f t="shared" si="3"/>
        <v>0</v>
      </c>
      <c r="BI111" s="128">
        <f t="shared" si="4"/>
        <v>0</v>
      </c>
      <c r="BJ111" s="127" t="s">
        <v>78</v>
      </c>
      <c r="BK111" s="125"/>
      <c r="BL111" s="125"/>
      <c r="BM111" s="125"/>
    </row>
    <row r="112" spans="2:65" s="1" customFormat="1" ht="3" customHeight="1">
      <c r="B112" s="124"/>
      <c r="C112" s="125"/>
      <c r="D112" s="244"/>
      <c r="E112" s="244"/>
      <c r="F112" s="244"/>
      <c r="G112" s="125"/>
      <c r="H112" s="125"/>
      <c r="I112" s="125"/>
      <c r="J112" s="204"/>
      <c r="K112" s="125"/>
      <c r="L112" s="124"/>
      <c r="M112" s="125"/>
      <c r="N112" s="126" t="s">
        <v>35</v>
      </c>
      <c r="O112" s="125"/>
      <c r="P112" s="125"/>
      <c r="Q112" s="125"/>
      <c r="R112" s="125"/>
      <c r="S112" s="125"/>
      <c r="T112" s="125"/>
      <c r="U112" s="125"/>
      <c r="V112" s="125"/>
      <c r="W112" s="125"/>
      <c r="X112" s="125"/>
      <c r="Y112" s="125"/>
      <c r="Z112" s="125"/>
      <c r="AA112" s="125"/>
      <c r="AB112" s="125"/>
      <c r="AC112" s="125"/>
      <c r="AD112" s="125"/>
      <c r="AE112" s="125"/>
      <c r="AF112" s="125"/>
      <c r="AG112" s="125"/>
      <c r="AH112" s="125"/>
      <c r="AI112" s="125"/>
      <c r="AJ112" s="125"/>
      <c r="AK112" s="125"/>
      <c r="AL112" s="125"/>
      <c r="AM112" s="125"/>
      <c r="AN112" s="125"/>
      <c r="AO112" s="125"/>
      <c r="AP112" s="125"/>
      <c r="AQ112" s="125"/>
      <c r="AR112" s="125"/>
      <c r="AS112" s="125"/>
      <c r="AT112" s="125"/>
      <c r="AU112" s="125"/>
      <c r="AV112" s="125"/>
      <c r="AW112" s="125"/>
      <c r="AX112" s="125"/>
      <c r="AY112" s="127" t="s">
        <v>84</v>
      </c>
      <c r="AZ112" s="125"/>
      <c r="BA112" s="125"/>
      <c r="BB112" s="125"/>
      <c r="BC112" s="125"/>
      <c r="BD112" s="125"/>
      <c r="BE112" s="128">
        <f t="shared" si="0"/>
        <v>0</v>
      </c>
      <c r="BF112" s="128">
        <f t="shared" si="1"/>
        <v>0</v>
      </c>
      <c r="BG112" s="128">
        <f t="shared" si="2"/>
        <v>0</v>
      </c>
      <c r="BH112" s="128">
        <f t="shared" si="3"/>
        <v>0</v>
      </c>
      <c r="BI112" s="128">
        <f t="shared" si="4"/>
        <v>0</v>
      </c>
      <c r="BJ112" s="127" t="s">
        <v>78</v>
      </c>
      <c r="BK112" s="125"/>
      <c r="BL112" s="125"/>
      <c r="BM112" s="125"/>
    </row>
    <row r="113" spans="2:65" s="1" customFormat="1" ht="8.25" customHeight="1">
      <c r="B113" s="124"/>
      <c r="C113" s="125"/>
      <c r="D113" s="205"/>
      <c r="E113" s="125"/>
      <c r="F113" s="125"/>
      <c r="G113" s="125"/>
      <c r="H113" s="125"/>
      <c r="I113" s="125"/>
      <c r="J113" s="204"/>
      <c r="K113" s="125"/>
      <c r="L113" s="124"/>
      <c r="M113" s="125"/>
      <c r="N113" s="126" t="s">
        <v>35</v>
      </c>
      <c r="O113" s="125"/>
      <c r="P113" s="125"/>
      <c r="Q113" s="125"/>
      <c r="R113" s="125"/>
      <c r="S113" s="125"/>
      <c r="T113" s="125"/>
      <c r="U113" s="125"/>
      <c r="V113" s="125"/>
      <c r="W113" s="125"/>
      <c r="X113" s="125"/>
      <c r="Y113" s="125"/>
      <c r="Z113" s="125"/>
      <c r="AA113" s="125"/>
      <c r="AB113" s="125"/>
      <c r="AC113" s="125"/>
      <c r="AD113" s="125"/>
      <c r="AE113" s="125"/>
      <c r="AF113" s="125"/>
      <c r="AG113" s="125"/>
      <c r="AH113" s="125"/>
      <c r="AI113" s="125"/>
      <c r="AJ113" s="125"/>
      <c r="AK113" s="125"/>
      <c r="AL113" s="125"/>
      <c r="AM113" s="125"/>
      <c r="AN113" s="125"/>
      <c r="AO113" s="125"/>
      <c r="AP113" s="125"/>
      <c r="AQ113" s="125"/>
      <c r="AR113" s="125"/>
      <c r="AS113" s="125"/>
      <c r="AT113" s="125"/>
      <c r="AU113" s="125"/>
      <c r="AV113" s="125"/>
      <c r="AW113" s="125"/>
      <c r="AX113" s="125"/>
      <c r="AY113" s="127" t="s">
        <v>110</v>
      </c>
      <c r="AZ113" s="125"/>
      <c r="BA113" s="125"/>
      <c r="BB113" s="125"/>
      <c r="BC113" s="125"/>
      <c r="BD113" s="125"/>
      <c r="BE113" s="128">
        <f t="shared" si="0"/>
        <v>0</v>
      </c>
      <c r="BF113" s="128">
        <f t="shared" si="1"/>
        <v>0</v>
      </c>
      <c r="BG113" s="128">
        <f t="shared" si="2"/>
        <v>0</v>
      </c>
      <c r="BH113" s="128">
        <f t="shared" si="3"/>
        <v>0</v>
      </c>
      <c r="BI113" s="128">
        <f t="shared" si="4"/>
        <v>0</v>
      </c>
      <c r="BJ113" s="127" t="s">
        <v>78</v>
      </c>
      <c r="BK113" s="125"/>
      <c r="BL113" s="125"/>
      <c r="BM113" s="125"/>
    </row>
    <row r="114" spans="2:65" s="1" customFormat="1">
      <c r="B114" s="33"/>
      <c r="L114" s="33"/>
    </row>
    <row r="115" spans="2:65" s="1" customFormat="1" ht="29.25" customHeight="1">
      <c r="B115" s="33"/>
      <c r="C115" s="96" t="s">
        <v>861</v>
      </c>
      <c r="D115" s="97"/>
      <c r="E115" s="97"/>
      <c r="F115" s="97"/>
      <c r="G115" s="97"/>
      <c r="H115" s="97"/>
      <c r="I115" s="97"/>
      <c r="J115" s="98">
        <f>ROUND(J96+J107,2)</f>
        <v>0</v>
      </c>
      <c r="K115" s="97"/>
      <c r="L115" s="33"/>
    </row>
    <row r="116" spans="2:65" s="1" customFormat="1" ht="6.95" customHeight="1"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3"/>
    </row>
    <row r="120" spans="2:65" s="1" customFormat="1" ht="6.95" customHeight="1"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33"/>
    </row>
    <row r="121" spans="2:65" s="1" customFormat="1" ht="24.95" customHeight="1">
      <c r="B121" s="33"/>
      <c r="C121" s="20" t="s">
        <v>111</v>
      </c>
      <c r="L121" s="33"/>
    </row>
    <row r="122" spans="2:65" s="1" customFormat="1" ht="6.95" customHeight="1">
      <c r="B122" s="33"/>
      <c r="L122" s="33"/>
    </row>
    <row r="123" spans="2:65" s="1" customFormat="1" ht="12" customHeight="1">
      <c r="B123" s="33"/>
      <c r="C123" s="26" t="s">
        <v>15</v>
      </c>
      <c r="L123" s="33"/>
    </row>
    <row r="124" spans="2:65" s="1" customFormat="1" ht="16.5" customHeight="1">
      <c r="B124" s="33"/>
      <c r="E124" s="252" t="str">
        <f>E7</f>
        <v>Nemocnice Znojmo - Přeložka splaškové kanalizace, Česle</v>
      </c>
      <c r="F124" s="253"/>
      <c r="G124" s="253"/>
      <c r="H124" s="253"/>
      <c r="L124" s="33"/>
    </row>
    <row r="125" spans="2:65" s="1" customFormat="1" ht="12" customHeight="1">
      <c r="B125" s="33"/>
      <c r="C125" s="26" t="s">
        <v>93</v>
      </c>
      <c r="L125" s="33"/>
    </row>
    <row r="126" spans="2:65" s="1" customFormat="1" ht="16.5" customHeight="1">
      <c r="B126" s="33"/>
      <c r="E126" s="207" t="str">
        <f>E9</f>
        <v>SO 302 - Splašková kanalizace</v>
      </c>
      <c r="F126" s="254"/>
      <c r="G126" s="254"/>
      <c r="H126" s="254"/>
      <c r="L126" s="33"/>
    </row>
    <row r="127" spans="2:65" s="1" customFormat="1" ht="6.95" customHeight="1">
      <c r="B127" s="33"/>
      <c r="L127" s="33"/>
    </row>
    <row r="128" spans="2:65" s="1" customFormat="1" ht="12" customHeight="1">
      <c r="B128" s="33"/>
      <c r="C128" s="26" t="s">
        <v>18</v>
      </c>
      <c r="F128" s="24" t="str">
        <f>F12</f>
        <v xml:space="preserve"> </v>
      </c>
      <c r="I128" s="26" t="s">
        <v>20</v>
      </c>
      <c r="J128" s="53" t="str">
        <f>IF(J12="","",J12)</f>
        <v/>
      </c>
      <c r="L128" s="33"/>
    </row>
    <row r="129" spans="2:65" s="1" customFormat="1" ht="6.95" customHeight="1">
      <c r="B129" s="33"/>
      <c r="L129" s="33"/>
    </row>
    <row r="130" spans="2:65" s="1" customFormat="1" ht="15.2" customHeight="1">
      <c r="B130" s="33"/>
      <c r="C130" s="26" t="s">
        <v>21</v>
      </c>
      <c r="F130" s="24" t="str">
        <f>E15</f>
        <v xml:space="preserve"> </v>
      </c>
      <c r="I130" s="26" t="s">
        <v>25</v>
      </c>
      <c r="J130" s="29" t="str">
        <f>E21</f>
        <v xml:space="preserve"> </v>
      </c>
      <c r="L130" s="33"/>
    </row>
    <row r="131" spans="2:65" s="1" customFormat="1" ht="15.2" customHeight="1">
      <c r="B131" s="33"/>
      <c r="C131" s="26" t="s">
        <v>24</v>
      </c>
      <c r="F131" s="24" t="str">
        <f>IF(E18="","",E18)</f>
        <v/>
      </c>
      <c r="I131" s="26" t="s">
        <v>27</v>
      </c>
      <c r="J131" s="29" t="str">
        <f>E24</f>
        <v xml:space="preserve"> </v>
      </c>
      <c r="L131" s="33"/>
    </row>
    <row r="132" spans="2:65" s="1" customFormat="1" ht="10.35" customHeight="1">
      <c r="B132" s="33"/>
      <c r="L132" s="33"/>
    </row>
    <row r="133" spans="2:65" s="10" customFormat="1" ht="29.25" customHeight="1">
      <c r="B133" s="129"/>
      <c r="C133" s="130" t="s">
        <v>112</v>
      </c>
      <c r="D133" s="131" t="s">
        <v>55</v>
      </c>
      <c r="E133" s="131" t="s">
        <v>51</v>
      </c>
      <c r="F133" s="131" t="s">
        <v>52</v>
      </c>
      <c r="G133" s="131" t="s">
        <v>113</v>
      </c>
      <c r="H133" s="131" t="s">
        <v>114</v>
      </c>
      <c r="I133" s="131" t="s">
        <v>115</v>
      </c>
      <c r="J133" s="132" t="s">
        <v>98</v>
      </c>
      <c r="K133" s="133" t="s">
        <v>116</v>
      </c>
      <c r="L133" s="129"/>
      <c r="M133" s="59" t="s">
        <v>1</v>
      </c>
      <c r="N133" s="60" t="s">
        <v>34</v>
      </c>
      <c r="O133" s="60" t="s">
        <v>117</v>
      </c>
      <c r="P133" s="60" t="s">
        <v>118</v>
      </c>
      <c r="Q133" s="60" t="s">
        <v>119</v>
      </c>
      <c r="R133" s="60" t="s">
        <v>120</v>
      </c>
      <c r="S133" s="60" t="s">
        <v>121</v>
      </c>
      <c r="T133" s="61" t="s">
        <v>122</v>
      </c>
    </row>
    <row r="134" spans="2:65" s="1" customFormat="1" ht="22.9" customHeight="1">
      <c r="B134" s="33"/>
      <c r="C134" s="64" t="s">
        <v>123</v>
      </c>
      <c r="J134" s="134">
        <f>BK134</f>
        <v>0</v>
      </c>
      <c r="L134" s="33"/>
      <c r="M134" s="62"/>
      <c r="N134" s="54"/>
      <c r="O134" s="54"/>
      <c r="P134" s="135">
        <f>P135</f>
        <v>0</v>
      </c>
      <c r="Q134" s="54"/>
      <c r="R134" s="135">
        <f>R135</f>
        <v>266.80567307999996</v>
      </c>
      <c r="S134" s="54"/>
      <c r="T134" s="136">
        <f>T135</f>
        <v>2.9699999999999998</v>
      </c>
      <c r="AT134" s="16" t="s">
        <v>69</v>
      </c>
      <c r="AU134" s="16" t="s">
        <v>100</v>
      </c>
      <c r="BK134" s="137">
        <f>BK135</f>
        <v>0</v>
      </c>
    </row>
    <row r="135" spans="2:65" s="11" customFormat="1" ht="25.9" customHeight="1">
      <c r="B135" s="138"/>
      <c r="D135" s="139" t="s">
        <v>69</v>
      </c>
      <c r="E135" s="140" t="s">
        <v>124</v>
      </c>
      <c r="F135" s="140" t="s">
        <v>125</v>
      </c>
      <c r="I135" s="141"/>
      <c r="J135" s="142">
        <f>BK135</f>
        <v>0</v>
      </c>
      <c r="L135" s="138"/>
      <c r="M135" s="143"/>
      <c r="P135" s="144">
        <f>P136+P254+P265+P304+P308+P348+P355</f>
        <v>0</v>
      </c>
      <c r="R135" s="144">
        <f>R136+R254+R265+R304+R308+R348+R355</f>
        <v>266.80567307999996</v>
      </c>
      <c r="T135" s="145">
        <f>T136+T254+T265+T304+T308+T348+T355</f>
        <v>2.9699999999999998</v>
      </c>
      <c r="AR135" s="139" t="s">
        <v>78</v>
      </c>
      <c r="AT135" s="146" t="s">
        <v>69</v>
      </c>
      <c r="AU135" s="146" t="s">
        <v>70</v>
      </c>
      <c r="AY135" s="139" t="s">
        <v>126</v>
      </c>
      <c r="BK135" s="147">
        <f>BK136+BK254+BK265+BK304+BK308+BK348+BK355</f>
        <v>0</v>
      </c>
    </row>
    <row r="136" spans="2:65" s="11" customFormat="1" ht="22.9" customHeight="1">
      <c r="B136" s="138"/>
      <c r="D136" s="139" t="s">
        <v>69</v>
      </c>
      <c r="E136" s="148" t="s">
        <v>78</v>
      </c>
      <c r="F136" s="148" t="s">
        <v>127</v>
      </c>
      <c r="I136" s="141"/>
      <c r="J136" s="149">
        <f>BK136</f>
        <v>0</v>
      </c>
      <c r="L136" s="138"/>
      <c r="M136" s="143"/>
      <c r="P136" s="144">
        <f>SUM(P137:P253)</f>
        <v>0</v>
      </c>
      <c r="R136" s="144">
        <f>SUM(R137:R253)</f>
        <v>211.78710637999998</v>
      </c>
      <c r="T136" s="145">
        <f>SUM(T137:T253)</f>
        <v>2.9699999999999998</v>
      </c>
      <c r="AR136" s="139" t="s">
        <v>78</v>
      </c>
      <c r="AT136" s="146" t="s">
        <v>69</v>
      </c>
      <c r="AU136" s="146" t="s">
        <v>78</v>
      </c>
      <c r="AY136" s="139" t="s">
        <v>126</v>
      </c>
      <c r="BK136" s="147">
        <f>SUM(BK137:BK253)</f>
        <v>0</v>
      </c>
    </row>
    <row r="137" spans="2:65" s="1" customFormat="1" ht="16.5" customHeight="1">
      <c r="B137" s="124"/>
      <c r="C137" s="150" t="s">
        <v>78</v>
      </c>
      <c r="D137" s="150" t="s">
        <v>128</v>
      </c>
      <c r="E137" s="151" t="s">
        <v>129</v>
      </c>
      <c r="F137" s="152" t="s">
        <v>130</v>
      </c>
      <c r="G137" s="153" t="s">
        <v>131</v>
      </c>
      <c r="H137" s="154">
        <v>1</v>
      </c>
      <c r="I137" s="155"/>
      <c r="J137" s="156">
        <f>ROUND(I137*H137,2)</f>
        <v>0</v>
      </c>
      <c r="K137" s="157"/>
      <c r="L137" s="33"/>
      <c r="M137" s="158" t="s">
        <v>1</v>
      </c>
      <c r="N137" s="123" t="s">
        <v>35</v>
      </c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AR137" s="161" t="s">
        <v>132</v>
      </c>
      <c r="AT137" s="161" t="s">
        <v>128</v>
      </c>
      <c r="AU137" s="161" t="s">
        <v>80</v>
      </c>
      <c r="AY137" s="16" t="s">
        <v>126</v>
      </c>
      <c r="BE137" s="92">
        <f>IF(N137="základní",J137,0)</f>
        <v>0</v>
      </c>
      <c r="BF137" s="92">
        <f>IF(N137="snížená",J137,0)</f>
        <v>0</v>
      </c>
      <c r="BG137" s="92">
        <f>IF(N137="zákl. přenesená",J137,0)</f>
        <v>0</v>
      </c>
      <c r="BH137" s="92">
        <f>IF(N137="sníž. přenesená",J137,0)</f>
        <v>0</v>
      </c>
      <c r="BI137" s="92">
        <f>IF(N137="nulová",J137,0)</f>
        <v>0</v>
      </c>
      <c r="BJ137" s="16" t="s">
        <v>78</v>
      </c>
      <c r="BK137" s="92">
        <f>ROUND(I137*H137,2)</f>
        <v>0</v>
      </c>
      <c r="BL137" s="16" t="s">
        <v>132</v>
      </c>
      <c r="BM137" s="161" t="s">
        <v>133</v>
      </c>
    </row>
    <row r="138" spans="2:65" s="1" customFormat="1" ht="29.25">
      <c r="B138" s="33"/>
      <c r="D138" s="162" t="s">
        <v>134</v>
      </c>
      <c r="F138" s="163" t="s">
        <v>135</v>
      </c>
      <c r="I138" s="125"/>
      <c r="L138" s="33"/>
      <c r="M138" s="164"/>
      <c r="T138" s="56"/>
      <c r="AT138" s="16" t="s">
        <v>134</v>
      </c>
      <c r="AU138" s="16" t="s">
        <v>80</v>
      </c>
    </row>
    <row r="139" spans="2:65" s="1" customFormat="1" ht="33" customHeight="1">
      <c r="B139" s="124"/>
      <c r="C139" s="150" t="s">
        <v>80</v>
      </c>
      <c r="D139" s="150" t="s">
        <v>128</v>
      </c>
      <c r="E139" s="151" t="s">
        <v>136</v>
      </c>
      <c r="F139" s="152" t="s">
        <v>137</v>
      </c>
      <c r="G139" s="153" t="s">
        <v>138</v>
      </c>
      <c r="H139" s="154">
        <v>4.5</v>
      </c>
      <c r="I139" s="155"/>
      <c r="J139" s="156">
        <f>ROUND(I139*H139,2)</f>
        <v>0</v>
      </c>
      <c r="K139" s="157"/>
      <c r="L139" s="33"/>
      <c r="M139" s="158" t="s">
        <v>1</v>
      </c>
      <c r="N139" s="123" t="s">
        <v>35</v>
      </c>
      <c r="P139" s="159">
        <f>O139*H139</f>
        <v>0</v>
      </c>
      <c r="Q139" s="159">
        <v>0</v>
      </c>
      <c r="R139" s="159">
        <f>Q139*H139</f>
        <v>0</v>
      </c>
      <c r="S139" s="159">
        <v>0.44</v>
      </c>
      <c r="T139" s="160">
        <f>S139*H139</f>
        <v>1.98</v>
      </c>
      <c r="AR139" s="161" t="s">
        <v>132</v>
      </c>
      <c r="AT139" s="161" t="s">
        <v>128</v>
      </c>
      <c r="AU139" s="161" t="s">
        <v>80</v>
      </c>
      <c r="AY139" s="16" t="s">
        <v>126</v>
      </c>
      <c r="BE139" s="92">
        <f>IF(N139="základní",J139,0)</f>
        <v>0</v>
      </c>
      <c r="BF139" s="92">
        <f>IF(N139="snížená",J139,0)</f>
        <v>0</v>
      </c>
      <c r="BG139" s="92">
        <f>IF(N139="zákl. přenesená",J139,0)</f>
        <v>0</v>
      </c>
      <c r="BH139" s="92">
        <f>IF(N139="sníž. přenesená",J139,0)</f>
        <v>0</v>
      </c>
      <c r="BI139" s="92">
        <f>IF(N139="nulová",J139,0)</f>
        <v>0</v>
      </c>
      <c r="BJ139" s="16" t="s">
        <v>78</v>
      </c>
      <c r="BK139" s="92">
        <f>ROUND(I139*H139,2)</f>
        <v>0</v>
      </c>
      <c r="BL139" s="16" t="s">
        <v>132</v>
      </c>
      <c r="BM139" s="161" t="s">
        <v>139</v>
      </c>
    </row>
    <row r="140" spans="2:65" s="1" customFormat="1" ht="24.2" customHeight="1">
      <c r="B140" s="124"/>
      <c r="C140" s="150" t="s">
        <v>140</v>
      </c>
      <c r="D140" s="150" t="s">
        <v>128</v>
      </c>
      <c r="E140" s="151" t="s">
        <v>141</v>
      </c>
      <c r="F140" s="152" t="s">
        <v>142</v>
      </c>
      <c r="G140" s="153" t="s">
        <v>138</v>
      </c>
      <c r="H140" s="154">
        <v>4.5</v>
      </c>
      <c r="I140" s="155"/>
      <c r="J140" s="156">
        <f>ROUND(I140*H140,2)</f>
        <v>0</v>
      </c>
      <c r="K140" s="157"/>
      <c r="L140" s="33"/>
      <c r="M140" s="158" t="s">
        <v>1</v>
      </c>
      <c r="N140" s="123" t="s">
        <v>35</v>
      </c>
      <c r="P140" s="159">
        <f>O140*H140</f>
        <v>0</v>
      </c>
      <c r="Q140" s="159">
        <v>0</v>
      </c>
      <c r="R140" s="159">
        <f>Q140*H140</f>
        <v>0</v>
      </c>
      <c r="S140" s="159">
        <v>0.22</v>
      </c>
      <c r="T140" s="160">
        <f>S140*H140</f>
        <v>0.99</v>
      </c>
      <c r="AR140" s="161" t="s">
        <v>132</v>
      </c>
      <c r="AT140" s="161" t="s">
        <v>128</v>
      </c>
      <c r="AU140" s="161" t="s">
        <v>80</v>
      </c>
      <c r="AY140" s="16" t="s">
        <v>126</v>
      </c>
      <c r="BE140" s="92">
        <f>IF(N140="základní",J140,0)</f>
        <v>0</v>
      </c>
      <c r="BF140" s="92">
        <f>IF(N140="snížená",J140,0)</f>
        <v>0</v>
      </c>
      <c r="BG140" s="92">
        <f>IF(N140="zákl. přenesená",J140,0)</f>
        <v>0</v>
      </c>
      <c r="BH140" s="92">
        <f>IF(N140="sníž. přenesená",J140,0)</f>
        <v>0</v>
      </c>
      <c r="BI140" s="92">
        <f>IF(N140="nulová",J140,0)</f>
        <v>0</v>
      </c>
      <c r="BJ140" s="16" t="s">
        <v>78</v>
      </c>
      <c r="BK140" s="92">
        <f>ROUND(I140*H140,2)</f>
        <v>0</v>
      </c>
      <c r="BL140" s="16" t="s">
        <v>132</v>
      </c>
      <c r="BM140" s="161" t="s">
        <v>143</v>
      </c>
    </row>
    <row r="141" spans="2:65" s="1" customFormat="1" ht="24.2" customHeight="1">
      <c r="B141" s="124"/>
      <c r="C141" s="150" t="s">
        <v>132</v>
      </c>
      <c r="D141" s="150" t="s">
        <v>128</v>
      </c>
      <c r="E141" s="151" t="s">
        <v>144</v>
      </c>
      <c r="F141" s="152" t="s">
        <v>145</v>
      </c>
      <c r="G141" s="153" t="s">
        <v>146</v>
      </c>
      <c r="H141" s="154">
        <v>600</v>
      </c>
      <c r="I141" s="155"/>
      <c r="J141" s="156">
        <f>ROUND(I141*H141,2)</f>
        <v>0</v>
      </c>
      <c r="K141" s="157"/>
      <c r="L141" s="33"/>
      <c r="M141" s="158" t="s">
        <v>1</v>
      </c>
      <c r="N141" s="123" t="s">
        <v>35</v>
      </c>
      <c r="P141" s="159">
        <f>O141*H141</f>
        <v>0</v>
      </c>
      <c r="Q141" s="159">
        <v>3.0000000000000001E-5</v>
      </c>
      <c r="R141" s="159">
        <f>Q141*H141</f>
        <v>1.8000000000000002E-2</v>
      </c>
      <c r="S141" s="159">
        <v>0</v>
      </c>
      <c r="T141" s="160">
        <f>S141*H141</f>
        <v>0</v>
      </c>
      <c r="AR141" s="161" t="s">
        <v>132</v>
      </c>
      <c r="AT141" s="161" t="s">
        <v>128</v>
      </c>
      <c r="AU141" s="161" t="s">
        <v>80</v>
      </c>
      <c r="AY141" s="16" t="s">
        <v>126</v>
      </c>
      <c r="BE141" s="92">
        <f>IF(N141="základní",J141,0)</f>
        <v>0</v>
      </c>
      <c r="BF141" s="92">
        <f>IF(N141="snížená",J141,0)</f>
        <v>0</v>
      </c>
      <c r="BG141" s="92">
        <f>IF(N141="zákl. přenesená",J141,0)</f>
        <v>0</v>
      </c>
      <c r="BH141" s="92">
        <f>IF(N141="sníž. přenesená",J141,0)</f>
        <v>0</v>
      </c>
      <c r="BI141" s="92">
        <f>IF(N141="nulová",J141,0)</f>
        <v>0</v>
      </c>
      <c r="BJ141" s="16" t="s">
        <v>78</v>
      </c>
      <c r="BK141" s="92">
        <f>ROUND(I141*H141,2)</f>
        <v>0</v>
      </c>
      <c r="BL141" s="16" t="s">
        <v>132</v>
      </c>
      <c r="BM141" s="161" t="s">
        <v>147</v>
      </c>
    </row>
    <row r="142" spans="2:65" s="1" customFormat="1" ht="24.2" customHeight="1">
      <c r="B142" s="124"/>
      <c r="C142" s="150" t="s">
        <v>148</v>
      </c>
      <c r="D142" s="150" t="s">
        <v>128</v>
      </c>
      <c r="E142" s="151" t="s">
        <v>149</v>
      </c>
      <c r="F142" s="152" t="s">
        <v>150</v>
      </c>
      <c r="G142" s="153" t="s">
        <v>151</v>
      </c>
      <c r="H142" s="154">
        <v>60</v>
      </c>
      <c r="I142" s="155"/>
      <c r="J142" s="156">
        <f>ROUND(I142*H142,2)</f>
        <v>0</v>
      </c>
      <c r="K142" s="157"/>
      <c r="L142" s="33"/>
      <c r="M142" s="158" t="s">
        <v>1</v>
      </c>
      <c r="N142" s="123" t="s">
        <v>35</v>
      </c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AR142" s="161" t="s">
        <v>132</v>
      </c>
      <c r="AT142" s="161" t="s">
        <v>128</v>
      </c>
      <c r="AU142" s="161" t="s">
        <v>80</v>
      </c>
      <c r="AY142" s="16" t="s">
        <v>126</v>
      </c>
      <c r="BE142" s="92">
        <f>IF(N142="základní",J142,0)</f>
        <v>0</v>
      </c>
      <c r="BF142" s="92">
        <f>IF(N142="snížená",J142,0)</f>
        <v>0</v>
      </c>
      <c r="BG142" s="92">
        <f>IF(N142="zákl. přenesená",J142,0)</f>
        <v>0</v>
      </c>
      <c r="BH142" s="92">
        <f>IF(N142="sníž. přenesená",J142,0)</f>
        <v>0</v>
      </c>
      <c r="BI142" s="92">
        <f>IF(N142="nulová",J142,0)</f>
        <v>0</v>
      </c>
      <c r="BJ142" s="16" t="s">
        <v>78</v>
      </c>
      <c r="BK142" s="92">
        <f>ROUND(I142*H142,2)</f>
        <v>0</v>
      </c>
      <c r="BL142" s="16" t="s">
        <v>132</v>
      </c>
      <c r="BM142" s="161" t="s">
        <v>152</v>
      </c>
    </row>
    <row r="143" spans="2:65" s="1" customFormat="1" ht="16.5" customHeight="1">
      <c r="B143" s="124"/>
      <c r="C143" s="150" t="s">
        <v>153</v>
      </c>
      <c r="D143" s="150" t="s">
        <v>128</v>
      </c>
      <c r="E143" s="151" t="s">
        <v>154</v>
      </c>
      <c r="F143" s="152" t="s">
        <v>155</v>
      </c>
      <c r="G143" s="153" t="s">
        <v>156</v>
      </c>
      <c r="H143" s="154">
        <v>2.2000000000000002</v>
      </c>
      <c r="I143" s="155"/>
      <c r="J143" s="156">
        <f>ROUND(I143*H143,2)</f>
        <v>0</v>
      </c>
      <c r="K143" s="157"/>
      <c r="L143" s="33"/>
      <c r="M143" s="158" t="s">
        <v>1</v>
      </c>
      <c r="N143" s="123" t="s">
        <v>35</v>
      </c>
      <c r="P143" s="159">
        <f>O143*H143</f>
        <v>0</v>
      </c>
      <c r="Q143" s="159">
        <v>3.6900000000000002E-2</v>
      </c>
      <c r="R143" s="159">
        <f>Q143*H143</f>
        <v>8.1180000000000016E-2</v>
      </c>
      <c r="S143" s="159">
        <v>0</v>
      </c>
      <c r="T143" s="160">
        <f>S143*H143</f>
        <v>0</v>
      </c>
      <c r="AR143" s="161" t="s">
        <v>132</v>
      </c>
      <c r="AT143" s="161" t="s">
        <v>128</v>
      </c>
      <c r="AU143" s="161" t="s">
        <v>80</v>
      </c>
      <c r="AY143" s="16" t="s">
        <v>126</v>
      </c>
      <c r="BE143" s="92">
        <f>IF(N143="základní",J143,0)</f>
        <v>0</v>
      </c>
      <c r="BF143" s="92">
        <f>IF(N143="snížená",J143,0)</f>
        <v>0</v>
      </c>
      <c r="BG143" s="92">
        <f>IF(N143="zákl. přenesená",J143,0)</f>
        <v>0</v>
      </c>
      <c r="BH143" s="92">
        <f>IF(N143="sníž. přenesená",J143,0)</f>
        <v>0</v>
      </c>
      <c r="BI143" s="92">
        <f>IF(N143="nulová",J143,0)</f>
        <v>0</v>
      </c>
      <c r="BJ143" s="16" t="s">
        <v>78</v>
      </c>
      <c r="BK143" s="92">
        <f>ROUND(I143*H143,2)</f>
        <v>0</v>
      </c>
      <c r="BL143" s="16" t="s">
        <v>132</v>
      </c>
      <c r="BM143" s="161" t="s">
        <v>157</v>
      </c>
    </row>
    <row r="144" spans="2:65" s="12" customFormat="1">
      <c r="B144" s="165"/>
      <c r="D144" s="162" t="s">
        <v>158</v>
      </c>
      <c r="E144" s="166" t="s">
        <v>1</v>
      </c>
      <c r="F144" s="167" t="s">
        <v>159</v>
      </c>
      <c r="H144" s="168">
        <v>2.2000000000000002</v>
      </c>
      <c r="I144" s="169"/>
      <c r="L144" s="165"/>
      <c r="M144" s="170"/>
      <c r="T144" s="171"/>
      <c r="AT144" s="166" t="s">
        <v>158</v>
      </c>
      <c r="AU144" s="166" t="s">
        <v>80</v>
      </c>
      <c r="AV144" s="12" t="s">
        <v>80</v>
      </c>
      <c r="AW144" s="12" t="s">
        <v>26</v>
      </c>
      <c r="AX144" s="12" t="s">
        <v>78</v>
      </c>
      <c r="AY144" s="166" t="s">
        <v>126</v>
      </c>
    </row>
    <row r="145" spans="2:65" s="1" customFormat="1" ht="21.75" customHeight="1">
      <c r="B145" s="124"/>
      <c r="C145" s="150" t="s">
        <v>160</v>
      </c>
      <c r="D145" s="150" t="s">
        <v>128</v>
      </c>
      <c r="E145" s="151" t="s">
        <v>161</v>
      </c>
      <c r="F145" s="152" t="s">
        <v>162</v>
      </c>
      <c r="G145" s="153" t="s">
        <v>156</v>
      </c>
      <c r="H145" s="154">
        <v>2.2000000000000002</v>
      </c>
      <c r="I145" s="155"/>
      <c r="J145" s="156">
        <f>ROUND(I145*H145,2)</f>
        <v>0</v>
      </c>
      <c r="K145" s="157"/>
      <c r="L145" s="33"/>
      <c r="M145" s="158" t="s">
        <v>1</v>
      </c>
      <c r="N145" s="123" t="s">
        <v>35</v>
      </c>
      <c r="P145" s="159">
        <f>O145*H145</f>
        <v>0</v>
      </c>
      <c r="Q145" s="159">
        <v>8.6800000000000002E-3</v>
      </c>
      <c r="R145" s="159">
        <f>Q145*H145</f>
        <v>1.9096000000000002E-2</v>
      </c>
      <c r="S145" s="159">
        <v>0</v>
      </c>
      <c r="T145" s="160">
        <f>S145*H145</f>
        <v>0</v>
      </c>
      <c r="AR145" s="161" t="s">
        <v>132</v>
      </c>
      <c r="AT145" s="161" t="s">
        <v>128</v>
      </c>
      <c r="AU145" s="161" t="s">
        <v>80</v>
      </c>
      <c r="AY145" s="16" t="s">
        <v>126</v>
      </c>
      <c r="BE145" s="92">
        <f>IF(N145="základní",J145,0)</f>
        <v>0</v>
      </c>
      <c r="BF145" s="92">
        <f>IF(N145="snížená",J145,0)</f>
        <v>0</v>
      </c>
      <c r="BG145" s="92">
        <f>IF(N145="zákl. přenesená",J145,0)</f>
        <v>0</v>
      </c>
      <c r="BH145" s="92">
        <f>IF(N145="sníž. přenesená",J145,0)</f>
        <v>0</v>
      </c>
      <c r="BI145" s="92">
        <f>IF(N145="nulová",J145,0)</f>
        <v>0</v>
      </c>
      <c r="BJ145" s="16" t="s">
        <v>78</v>
      </c>
      <c r="BK145" s="92">
        <f>ROUND(I145*H145,2)</f>
        <v>0</v>
      </c>
      <c r="BL145" s="16" t="s">
        <v>132</v>
      </c>
      <c r="BM145" s="161" t="s">
        <v>163</v>
      </c>
    </row>
    <row r="146" spans="2:65" s="12" customFormat="1">
      <c r="B146" s="165"/>
      <c r="D146" s="162" t="s">
        <v>158</v>
      </c>
      <c r="E146" s="166" t="s">
        <v>1</v>
      </c>
      <c r="F146" s="167" t="s">
        <v>159</v>
      </c>
      <c r="H146" s="168">
        <v>2.2000000000000002</v>
      </c>
      <c r="I146" s="169"/>
      <c r="L146" s="165"/>
      <c r="M146" s="170"/>
      <c r="T146" s="171"/>
      <c r="AT146" s="166" t="s">
        <v>158</v>
      </c>
      <c r="AU146" s="166" t="s">
        <v>80</v>
      </c>
      <c r="AV146" s="12" t="s">
        <v>80</v>
      </c>
      <c r="AW146" s="12" t="s">
        <v>26</v>
      </c>
      <c r="AX146" s="12" t="s">
        <v>78</v>
      </c>
      <c r="AY146" s="166" t="s">
        <v>126</v>
      </c>
    </row>
    <row r="147" spans="2:65" s="1" customFormat="1" ht="24.2" customHeight="1">
      <c r="B147" s="124"/>
      <c r="C147" s="150" t="s">
        <v>164</v>
      </c>
      <c r="D147" s="150" t="s">
        <v>128</v>
      </c>
      <c r="E147" s="151" t="s">
        <v>165</v>
      </c>
      <c r="F147" s="152" t="s">
        <v>166</v>
      </c>
      <c r="G147" s="153" t="s">
        <v>156</v>
      </c>
      <c r="H147" s="154">
        <v>2.2000000000000002</v>
      </c>
      <c r="I147" s="155"/>
      <c r="J147" s="156">
        <f>ROUND(I147*H147,2)</f>
        <v>0</v>
      </c>
      <c r="K147" s="157"/>
      <c r="L147" s="33"/>
      <c r="M147" s="158" t="s">
        <v>1</v>
      </c>
      <c r="N147" s="123" t="s">
        <v>35</v>
      </c>
      <c r="P147" s="159">
        <f>O147*H147</f>
        <v>0</v>
      </c>
      <c r="Q147" s="159">
        <v>3.6900000000000002E-2</v>
      </c>
      <c r="R147" s="159">
        <f>Q147*H147</f>
        <v>8.1180000000000016E-2</v>
      </c>
      <c r="S147" s="159">
        <v>0</v>
      </c>
      <c r="T147" s="160">
        <f>S147*H147</f>
        <v>0</v>
      </c>
      <c r="AR147" s="161" t="s">
        <v>132</v>
      </c>
      <c r="AT147" s="161" t="s">
        <v>128</v>
      </c>
      <c r="AU147" s="161" t="s">
        <v>80</v>
      </c>
      <c r="AY147" s="16" t="s">
        <v>126</v>
      </c>
      <c r="BE147" s="92">
        <f>IF(N147="základní",J147,0)</f>
        <v>0</v>
      </c>
      <c r="BF147" s="92">
        <f>IF(N147="snížená",J147,0)</f>
        <v>0</v>
      </c>
      <c r="BG147" s="92">
        <f>IF(N147="zákl. přenesená",J147,0)</f>
        <v>0</v>
      </c>
      <c r="BH147" s="92">
        <f>IF(N147="sníž. přenesená",J147,0)</f>
        <v>0</v>
      </c>
      <c r="BI147" s="92">
        <f>IF(N147="nulová",J147,0)</f>
        <v>0</v>
      </c>
      <c r="BJ147" s="16" t="s">
        <v>78</v>
      </c>
      <c r="BK147" s="92">
        <f>ROUND(I147*H147,2)</f>
        <v>0</v>
      </c>
      <c r="BL147" s="16" t="s">
        <v>132</v>
      </c>
      <c r="BM147" s="161" t="s">
        <v>167</v>
      </c>
    </row>
    <row r="148" spans="2:65" s="12" customFormat="1">
      <c r="B148" s="165"/>
      <c r="D148" s="162" t="s">
        <v>158</v>
      </c>
      <c r="E148" s="166" t="s">
        <v>1</v>
      </c>
      <c r="F148" s="167" t="s">
        <v>159</v>
      </c>
      <c r="H148" s="168">
        <v>2.2000000000000002</v>
      </c>
      <c r="I148" s="169"/>
      <c r="L148" s="165"/>
      <c r="M148" s="170"/>
      <c r="T148" s="171"/>
      <c r="AT148" s="166" t="s">
        <v>158</v>
      </c>
      <c r="AU148" s="166" t="s">
        <v>80</v>
      </c>
      <c r="AV148" s="12" t="s">
        <v>80</v>
      </c>
      <c r="AW148" s="12" t="s">
        <v>26</v>
      </c>
      <c r="AX148" s="12" t="s">
        <v>78</v>
      </c>
      <c r="AY148" s="166" t="s">
        <v>126</v>
      </c>
    </row>
    <row r="149" spans="2:65" s="1" customFormat="1" ht="24.2" customHeight="1">
      <c r="B149" s="124"/>
      <c r="C149" s="150" t="s">
        <v>168</v>
      </c>
      <c r="D149" s="150" t="s">
        <v>128</v>
      </c>
      <c r="E149" s="151" t="s">
        <v>169</v>
      </c>
      <c r="F149" s="152" t="s">
        <v>170</v>
      </c>
      <c r="G149" s="153" t="s">
        <v>138</v>
      </c>
      <c r="H149" s="154">
        <v>104.08199999999999</v>
      </c>
      <c r="I149" s="155"/>
      <c r="J149" s="156">
        <f>ROUND(I149*H149,2)</f>
        <v>0</v>
      </c>
      <c r="K149" s="157"/>
      <c r="L149" s="33"/>
      <c r="M149" s="158" t="s">
        <v>1</v>
      </c>
      <c r="N149" s="123" t="s">
        <v>35</v>
      </c>
      <c r="P149" s="159">
        <f>O149*H149</f>
        <v>0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AR149" s="161" t="s">
        <v>132</v>
      </c>
      <c r="AT149" s="161" t="s">
        <v>128</v>
      </c>
      <c r="AU149" s="161" t="s">
        <v>80</v>
      </c>
      <c r="AY149" s="16" t="s">
        <v>126</v>
      </c>
      <c r="BE149" s="92">
        <f>IF(N149="základní",J149,0)</f>
        <v>0</v>
      </c>
      <c r="BF149" s="92">
        <f>IF(N149="snížená",J149,0)</f>
        <v>0</v>
      </c>
      <c r="BG149" s="92">
        <f>IF(N149="zákl. přenesená",J149,0)</f>
        <v>0</v>
      </c>
      <c r="BH149" s="92">
        <f>IF(N149="sníž. přenesená",J149,0)</f>
        <v>0</v>
      </c>
      <c r="BI149" s="92">
        <f>IF(N149="nulová",J149,0)</f>
        <v>0</v>
      </c>
      <c r="BJ149" s="16" t="s">
        <v>78</v>
      </c>
      <c r="BK149" s="92">
        <f>ROUND(I149*H149,2)</f>
        <v>0</v>
      </c>
      <c r="BL149" s="16" t="s">
        <v>132</v>
      </c>
      <c r="BM149" s="161" t="s">
        <v>171</v>
      </c>
    </row>
    <row r="150" spans="2:65" s="1" customFormat="1" ht="24.2" customHeight="1">
      <c r="B150" s="124"/>
      <c r="C150" s="150" t="s">
        <v>172</v>
      </c>
      <c r="D150" s="150" t="s">
        <v>128</v>
      </c>
      <c r="E150" s="151" t="s">
        <v>173</v>
      </c>
      <c r="F150" s="152" t="s">
        <v>174</v>
      </c>
      <c r="G150" s="153" t="s">
        <v>138</v>
      </c>
      <c r="H150" s="154">
        <v>53.481999999999999</v>
      </c>
      <c r="I150" s="155"/>
      <c r="J150" s="156">
        <f>ROUND(I150*H150,2)</f>
        <v>0</v>
      </c>
      <c r="K150" s="157"/>
      <c r="L150" s="33"/>
      <c r="M150" s="158" t="s">
        <v>1</v>
      </c>
      <c r="N150" s="123" t="s">
        <v>35</v>
      </c>
      <c r="P150" s="159">
        <f>O150*H150</f>
        <v>0</v>
      </c>
      <c r="Q150" s="159">
        <v>0</v>
      </c>
      <c r="R150" s="159">
        <f>Q150*H150</f>
        <v>0</v>
      </c>
      <c r="S150" s="159">
        <v>0</v>
      </c>
      <c r="T150" s="160">
        <f>S150*H150</f>
        <v>0</v>
      </c>
      <c r="AR150" s="161" t="s">
        <v>132</v>
      </c>
      <c r="AT150" s="161" t="s">
        <v>128</v>
      </c>
      <c r="AU150" s="161" t="s">
        <v>80</v>
      </c>
      <c r="AY150" s="16" t="s">
        <v>126</v>
      </c>
      <c r="BE150" s="92">
        <f>IF(N150="základní",J150,0)</f>
        <v>0</v>
      </c>
      <c r="BF150" s="92">
        <f>IF(N150="snížená",J150,0)</f>
        <v>0</v>
      </c>
      <c r="BG150" s="92">
        <f>IF(N150="zákl. přenesená",J150,0)</f>
        <v>0</v>
      </c>
      <c r="BH150" s="92">
        <f>IF(N150="sníž. přenesená",J150,0)</f>
        <v>0</v>
      </c>
      <c r="BI150" s="92">
        <f>IF(N150="nulová",J150,0)</f>
        <v>0</v>
      </c>
      <c r="BJ150" s="16" t="s">
        <v>78</v>
      </c>
      <c r="BK150" s="92">
        <f>ROUND(I150*H150,2)</f>
        <v>0</v>
      </c>
      <c r="BL150" s="16" t="s">
        <v>132</v>
      </c>
      <c r="BM150" s="161" t="s">
        <v>175</v>
      </c>
    </row>
    <row r="151" spans="2:65" s="1" customFormat="1" ht="33" customHeight="1">
      <c r="B151" s="124"/>
      <c r="C151" s="150" t="s">
        <v>176</v>
      </c>
      <c r="D151" s="150" t="s">
        <v>128</v>
      </c>
      <c r="E151" s="151" t="s">
        <v>177</v>
      </c>
      <c r="F151" s="152" t="s">
        <v>178</v>
      </c>
      <c r="G151" s="153" t="s">
        <v>179</v>
      </c>
      <c r="H151" s="154">
        <v>171.19499999999999</v>
      </c>
      <c r="I151" s="155"/>
      <c r="J151" s="156">
        <f>ROUND(I151*H151,2)</f>
        <v>0</v>
      </c>
      <c r="K151" s="157"/>
      <c r="L151" s="33"/>
      <c r="M151" s="158" t="s">
        <v>1</v>
      </c>
      <c r="N151" s="123" t="s">
        <v>35</v>
      </c>
      <c r="P151" s="159">
        <f>O151*H151</f>
        <v>0</v>
      </c>
      <c r="Q151" s="159">
        <v>0</v>
      </c>
      <c r="R151" s="159">
        <f>Q151*H151</f>
        <v>0</v>
      </c>
      <c r="S151" s="159">
        <v>0</v>
      </c>
      <c r="T151" s="160">
        <f>S151*H151</f>
        <v>0</v>
      </c>
      <c r="AR151" s="161" t="s">
        <v>132</v>
      </c>
      <c r="AT151" s="161" t="s">
        <v>128</v>
      </c>
      <c r="AU151" s="161" t="s">
        <v>80</v>
      </c>
      <c r="AY151" s="16" t="s">
        <v>126</v>
      </c>
      <c r="BE151" s="92">
        <f>IF(N151="základní",J151,0)</f>
        <v>0</v>
      </c>
      <c r="BF151" s="92">
        <f>IF(N151="snížená",J151,0)</f>
        <v>0</v>
      </c>
      <c r="BG151" s="92">
        <f>IF(N151="zákl. přenesená",J151,0)</f>
        <v>0</v>
      </c>
      <c r="BH151" s="92">
        <f>IF(N151="sníž. přenesená",J151,0)</f>
        <v>0</v>
      </c>
      <c r="BI151" s="92">
        <f>IF(N151="nulová",J151,0)</f>
        <v>0</v>
      </c>
      <c r="BJ151" s="16" t="s">
        <v>78</v>
      </c>
      <c r="BK151" s="92">
        <f>ROUND(I151*H151,2)</f>
        <v>0</v>
      </c>
      <c r="BL151" s="16" t="s">
        <v>132</v>
      </c>
      <c r="BM151" s="161" t="s">
        <v>180</v>
      </c>
    </row>
    <row r="152" spans="2:65" s="13" customFormat="1">
      <c r="B152" s="172"/>
      <c r="D152" s="162" t="s">
        <v>158</v>
      </c>
      <c r="E152" s="173" t="s">
        <v>1</v>
      </c>
      <c r="F152" s="174" t="s">
        <v>181</v>
      </c>
      <c r="H152" s="173" t="s">
        <v>1</v>
      </c>
      <c r="I152" s="175"/>
      <c r="L152" s="172"/>
      <c r="M152" s="176"/>
      <c r="T152" s="177"/>
      <c r="AT152" s="173" t="s">
        <v>158</v>
      </c>
      <c r="AU152" s="173" t="s">
        <v>80</v>
      </c>
      <c r="AV152" s="13" t="s">
        <v>78</v>
      </c>
      <c r="AW152" s="13" t="s">
        <v>26</v>
      </c>
      <c r="AX152" s="13" t="s">
        <v>70</v>
      </c>
      <c r="AY152" s="173" t="s">
        <v>126</v>
      </c>
    </row>
    <row r="153" spans="2:65" s="12" customFormat="1">
      <c r="B153" s="165"/>
      <c r="D153" s="162" t="s">
        <v>158</v>
      </c>
      <c r="E153" s="166" t="s">
        <v>1</v>
      </c>
      <c r="F153" s="167" t="s">
        <v>182</v>
      </c>
      <c r="H153" s="168">
        <v>480.10599999999999</v>
      </c>
      <c r="I153" s="169"/>
      <c r="L153" s="165"/>
      <c r="M153" s="170"/>
      <c r="T153" s="171"/>
      <c r="AT153" s="166" t="s">
        <v>158</v>
      </c>
      <c r="AU153" s="166" t="s">
        <v>80</v>
      </c>
      <c r="AV153" s="12" t="s">
        <v>80</v>
      </c>
      <c r="AW153" s="12" t="s">
        <v>26</v>
      </c>
      <c r="AX153" s="12" t="s">
        <v>70</v>
      </c>
      <c r="AY153" s="166" t="s">
        <v>126</v>
      </c>
    </row>
    <row r="154" spans="2:65" s="12" customFormat="1">
      <c r="B154" s="165"/>
      <c r="D154" s="162" t="s">
        <v>158</v>
      </c>
      <c r="E154" s="166" t="s">
        <v>1</v>
      </c>
      <c r="F154" s="167" t="s">
        <v>183</v>
      </c>
      <c r="H154" s="168">
        <v>86.24</v>
      </c>
      <c r="I154" s="169"/>
      <c r="L154" s="165"/>
      <c r="M154" s="170"/>
      <c r="T154" s="171"/>
      <c r="AT154" s="166" t="s">
        <v>158</v>
      </c>
      <c r="AU154" s="166" t="s">
        <v>80</v>
      </c>
      <c r="AV154" s="12" t="s">
        <v>80</v>
      </c>
      <c r="AW154" s="12" t="s">
        <v>26</v>
      </c>
      <c r="AX154" s="12" t="s">
        <v>70</v>
      </c>
      <c r="AY154" s="166" t="s">
        <v>126</v>
      </c>
    </row>
    <row r="155" spans="2:65" s="13" customFormat="1">
      <c r="B155" s="172"/>
      <c r="D155" s="162" t="s">
        <v>158</v>
      </c>
      <c r="E155" s="173" t="s">
        <v>1</v>
      </c>
      <c r="F155" s="174" t="s">
        <v>184</v>
      </c>
      <c r="H155" s="173" t="s">
        <v>1</v>
      </c>
      <c r="I155" s="175"/>
      <c r="L155" s="172"/>
      <c r="M155" s="176"/>
      <c r="T155" s="177"/>
      <c r="AT155" s="173" t="s">
        <v>158</v>
      </c>
      <c r="AU155" s="173" t="s">
        <v>80</v>
      </c>
      <c r="AV155" s="13" t="s">
        <v>78</v>
      </c>
      <c r="AW155" s="13" t="s">
        <v>26</v>
      </c>
      <c r="AX155" s="13" t="s">
        <v>70</v>
      </c>
      <c r="AY155" s="173" t="s">
        <v>126</v>
      </c>
    </row>
    <row r="156" spans="2:65" s="12" customFormat="1">
      <c r="B156" s="165"/>
      <c r="D156" s="162" t="s">
        <v>158</v>
      </c>
      <c r="E156" s="166" t="s">
        <v>1</v>
      </c>
      <c r="F156" s="167" t="s">
        <v>185</v>
      </c>
      <c r="H156" s="168">
        <v>37.136000000000003</v>
      </c>
      <c r="I156" s="169"/>
      <c r="L156" s="165"/>
      <c r="M156" s="170"/>
      <c r="T156" s="171"/>
      <c r="AT156" s="166" t="s">
        <v>158</v>
      </c>
      <c r="AU156" s="166" t="s">
        <v>80</v>
      </c>
      <c r="AV156" s="12" t="s">
        <v>80</v>
      </c>
      <c r="AW156" s="12" t="s">
        <v>26</v>
      </c>
      <c r="AX156" s="12" t="s">
        <v>70</v>
      </c>
      <c r="AY156" s="166" t="s">
        <v>126</v>
      </c>
    </row>
    <row r="157" spans="2:65" s="13" customFormat="1">
      <c r="B157" s="172"/>
      <c r="D157" s="162" t="s">
        <v>158</v>
      </c>
      <c r="E157" s="173" t="s">
        <v>1</v>
      </c>
      <c r="F157" s="174" t="s">
        <v>186</v>
      </c>
      <c r="H157" s="173" t="s">
        <v>1</v>
      </c>
      <c r="I157" s="175"/>
      <c r="L157" s="172"/>
      <c r="M157" s="176"/>
      <c r="T157" s="177"/>
      <c r="AT157" s="173" t="s">
        <v>158</v>
      </c>
      <c r="AU157" s="173" t="s">
        <v>80</v>
      </c>
      <c r="AV157" s="13" t="s">
        <v>78</v>
      </c>
      <c r="AW157" s="13" t="s">
        <v>26</v>
      </c>
      <c r="AX157" s="13" t="s">
        <v>70</v>
      </c>
      <c r="AY157" s="173" t="s">
        <v>126</v>
      </c>
    </row>
    <row r="158" spans="2:65" s="12" customFormat="1">
      <c r="B158" s="165"/>
      <c r="D158" s="162" t="s">
        <v>158</v>
      </c>
      <c r="E158" s="166" t="s">
        <v>1</v>
      </c>
      <c r="F158" s="167" t="s">
        <v>187</v>
      </c>
      <c r="H158" s="168">
        <v>-32.832000000000001</v>
      </c>
      <c r="I158" s="169"/>
      <c r="L158" s="165"/>
      <c r="M158" s="170"/>
      <c r="T158" s="171"/>
      <c r="AT158" s="166" t="s">
        <v>158</v>
      </c>
      <c r="AU158" s="166" t="s">
        <v>80</v>
      </c>
      <c r="AV158" s="12" t="s">
        <v>80</v>
      </c>
      <c r="AW158" s="12" t="s">
        <v>26</v>
      </c>
      <c r="AX158" s="12" t="s">
        <v>70</v>
      </c>
      <c r="AY158" s="166" t="s">
        <v>126</v>
      </c>
    </row>
    <row r="159" spans="2:65" s="14" customFormat="1">
      <c r="B159" s="178"/>
      <c r="D159" s="162" t="s">
        <v>158</v>
      </c>
      <c r="E159" s="179" t="s">
        <v>1</v>
      </c>
      <c r="F159" s="180" t="s">
        <v>188</v>
      </c>
      <c r="H159" s="181">
        <v>570.65</v>
      </c>
      <c r="I159" s="182"/>
      <c r="L159" s="178"/>
      <c r="M159" s="183"/>
      <c r="T159" s="184"/>
      <c r="AT159" s="179" t="s">
        <v>158</v>
      </c>
      <c r="AU159" s="179" t="s">
        <v>80</v>
      </c>
      <c r="AV159" s="14" t="s">
        <v>132</v>
      </c>
      <c r="AW159" s="14" t="s">
        <v>26</v>
      </c>
      <c r="AX159" s="14" t="s">
        <v>70</v>
      </c>
      <c r="AY159" s="179" t="s">
        <v>126</v>
      </c>
    </row>
    <row r="160" spans="2:65" s="13" customFormat="1">
      <c r="B160" s="172"/>
      <c r="D160" s="162" t="s">
        <v>158</v>
      </c>
      <c r="E160" s="173" t="s">
        <v>1</v>
      </c>
      <c r="F160" s="174" t="s">
        <v>189</v>
      </c>
      <c r="H160" s="173" t="s">
        <v>1</v>
      </c>
      <c r="I160" s="175"/>
      <c r="L160" s="172"/>
      <c r="M160" s="176"/>
      <c r="T160" s="177"/>
      <c r="AT160" s="173" t="s">
        <v>158</v>
      </c>
      <c r="AU160" s="173" t="s">
        <v>80</v>
      </c>
      <c r="AV160" s="13" t="s">
        <v>78</v>
      </c>
      <c r="AW160" s="13" t="s">
        <v>26</v>
      </c>
      <c r="AX160" s="13" t="s">
        <v>70</v>
      </c>
      <c r="AY160" s="173" t="s">
        <v>126</v>
      </c>
    </row>
    <row r="161" spans="2:65" s="12" customFormat="1">
      <c r="B161" s="165"/>
      <c r="D161" s="162" t="s">
        <v>158</v>
      </c>
      <c r="E161" s="166" t="s">
        <v>1</v>
      </c>
      <c r="F161" s="167" t="s">
        <v>190</v>
      </c>
      <c r="H161" s="168">
        <v>171.19499999999999</v>
      </c>
      <c r="I161" s="169"/>
      <c r="L161" s="165"/>
      <c r="M161" s="170"/>
      <c r="T161" s="171"/>
      <c r="AT161" s="166" t="s">
        <v>158</v>
      </c>
      <c r="AU161" s="166" t="s">
        <v>80</v>
      </c>
      <c r="AV161" s="12" t="s">
        <v>80</v>
      </c>
      <c r="AW161" s="12" t="s">
        <v>26</v>
      </c>
      <c r="AX161" s="12" t="s">
        <v>78</v>
      </c>
      <c r="AY161" s="166" t="s">
        <v>126</v>
      </c>
    </row>
    <row r="162" spans="2:65" s="1" customFormat="1" ht="33" customHeight="1">
      <c r="B162" s="124"/>
      <c r="C162" s="150" t="s">
        <v>191</v>
      </c>
      <c r="D162" s="150" t="s">
        <v>128</v>
      </c>
      <c r="E162" s="151" t="s">
        <v>192</v>
      </c>
      <c r="F162" s="152" t="s">
        <v>193</v>
      </c>
      <c r="G162" s="153" t="s">
        <v>179</v>
      </c>
      <c r="H162" s="154">
        <v>285.32499999999999</v>
      </c>
      <c r="I162" s="155"/>
      <c r="J162" s="156">
        <f>ROUND(I162*H162,2)</f>
        <v>0</v>
      </c>
      <c r="K162" s="157"/>
      <c r="L162" s="33"/>
      <c r="M162" s="158" t="s">
        <v>1</v>
      </c>
      <c r="N162" s="123" t="s">
        <v>35</v>
      </c>
      <c r="P162" s="159">
        <f>O162*H162</f>
        <v>0</v>
      </c>
      <c r="Q162" s="159">
        <v>0</v>
      </c>
      <c r="R162" s="159">
        <f>Q162*H162</f>
        <v>0</v>
      </c>
      <c r="S162" s="159">
        <v>0</v>
      </c>
      <c r="T162" s="160">
        <f>S162*H162</f>
        <v>0</v>
      </c>
      <c r="AR162" s="161" t="s">
        <v>132</v>
      </c>
      <c r="AT162" s="161" t="s">
        <v>128</v>
      </c>
      <c r="AU162" s="161" t="s">
        <v>80</v>
      </c>
      <c r="AY162" s="16" t="s">
        <v>126</v>
      </c>
      <c r="BE162" s="92">
        <f>IF(N162="základní",J162,0)</f>
        <v>0</v>
      </c>
      <c r="BF162" s="92">
        <f>IF(N162="snížená",J162,0)</f>
        <v>0</v>
      </c>
      <c r="BG162" s="92">
        <f>IF(N162="zákl. přenesená",J162,0)</f>
        <v>0</v>
      </c>
      <c r="BH162" s="92">
        <f>IF(N162="sníž. přenesená",J162,0)</f>
        <v>0</v>
      </c>
      <c r="BI162" s="92">
        <f>IF(N162="nulová",J162,0)</f>
        <v>0</v>
      </c>
      <c r="BJ162" s="16" t="s">
        <v>78</v>
      </c>
      <c r="BK162" s="92">
        <f>ROUND(I162*H162,2)</f>
        <v>0</v>
      </c>
      <c r="BL162" s="16" t="s">
        <v>132</v>
      </c>
      <c r="BM162" s="161" t="s">
        <v>194</v>
      </c>
    </row>
    <row r="163" spans="2:65" s="13" customFormat="1">
      <c r="B163" s="172"/>
      <c r="D163" s="162" t="s">
        <v>158</v>
      </c>
      <c r="E163" s="173" t="s">
        <v>1</v>
      </c>
      <c r="F163" s="174" t="s">
        <v>195</v>
      </c>
      <c r="H163" s="173" t="s">
        <v>1</v>
      </c>
      <c r="I163" s="175"/>
      <c r="L163" s="172"/>
      <c r="M163" s="176"/>
      <c r="T163" s="177"/>
      <c r="AT163" s="173" t="s">
        <v>158</v>
      </c>
      <c r="AU163" s="173" t="s">
        <v>80</v>
      </c>
      <c r="AV163" s="13" t="s">
        <v>78</v>
      </c>
      <c r="AW163" s="13" t="s">
        <v>26</v>
      </c>
      <c r="AX163" s="13" t="s">
        <v>70</v>
      </c>
      <c r="AY163" s="173" t="s">
        <v>126</v>
      </c>
    </row>
    <row r="164" spans="2:65" s="12" customFormat="1">
      <c r="B164" s="165"/>
      <c r="D164" s="162" t="s">
        <v>158</v>
      </c>
      <c r="E164" s="166" t="s">
        <v>1</v>
      </c>
      <c r="F164" s="167" t="s">
        <v>196</v>
      </c>
      <c r="H164" s="168">
        <v>285.32499999999999</v>
      </c>
      <c r="I164" s="169"/>
      <c r="L164" s="165"/>
      <c r="M164" s="170"/>
      <c r="T164" s="171"/>
      <c r="AT164" s="166" t="s">
        <v>158</v>
      </c>
      <c r="AU164" s="166" t="s">
        <v>80</v>
      </c>
      <c r="AV164" s="12" t="s">
        <v>80</v>
      </c>
      <c r="AW164" s="12" t="s">
        <v>26</v>
      </c>
      <c r="AX164" s="12" t="s">
        <v>78</v>
      </c>
      <c r="AY164" s="166" t="s">
        <v>126</v>
      </c>
    </row>
    <row r="165" spans="2:65" s="1" customFormat="1" ht="33" customHeight="1">
      <c r="B165" s="124"/>
      <c r="C165" s="150" t="s">
        <v>197</v>
      </c>
      <c r="D165" s="150" t="s">
        <v>128</v>
      </c>
      <c r="E165" s="151" t="s">
        <v>198</v>
      </c>
      <c r="F165" s="152" t="s">
        <v>199</v>
      </c>
      <c r="G165" s="153" t="s">
        <v>179</v>
      </c>
      <c r="H165" s="154">
        <v>114.13</v>
      </c>
      <c r="I165" s="155"/>
      <c r="J165" s="156">
        <f>ROUND(I165*H165,2)</f>
        <v>0</v>
      </c>
      <c r="K165" s="157"/>
      <c r="L165" s="33"/>
      <c r="M165" s="158" t="s">
        <v>1</v>
      </c>
      <c r="N165" s="123" t="s">
        <v>35</v>
      </c>
      <c r="P165" s="159">
        <f>O165*H165</f>
        <v>0</v>
      </c>
      <c r="Q165" s="159">
        <v>0</v>
      </c>
      <c r="R165" s="159">
        <f>Q165*H165</f>
        <v>0</v>
      </c>
      <c r="S165" s="159">
        <v>0</v>
      </c>
      <c r="T165" s="160">
        <f>S165*H165</f>
        <v>0</v>
      </c>
      <c r="AR165" s="161" t="s">
        <v>132</v>
      </c>
      <c r="AT165" s="161" t="s">
        <v>128</v>
      </c>
      <c r="AU165" s="161" t="s">
        <v>80</v>
      </c>
      <c r="AY165" s="16" t="s">
        <v>126</v>
      </c>
      <c r="BE165" s="92">
        <f>IF(N165="základní",J165,0)</f>
        <v>0</v>
      </c>
      <c r="BF165" s="92">
        <f>IF(N165="snížená",J165,0)</f>
        <v>0</v>
      </c>
      <c r="BG165" s="92">
        <f>IF(N165="zákl. přenesená",J165,0)</f>
        <v>0</v>
      </c>
      <c r="BH165" s="92">
        <f>IF(N165="sníž. přenesená",J165,0)</f>
        <v>0</v>
      </c>
      <c r="BI165" s="92">
        <f>IF(N165="nulová",J165,0)</f>
        <v>0</v>
      </c>
      <c r="BJ165" s="16" t="s">
        <v>78</v>
      </c>
      <c r="BK165" s="92">
        <f>ROUND(I165*H165,2)</f>
        <v>0</v>
      </c>
      <c r="BL165" s="16" t="s">
        <v>132</v>
      </c>
      <c r="BM165" s="161" t="s">
        <v>200</v>
      </c>
    </row>
    <row r="166" spans="2:65" s="13" customFormat="1">
      <c r="B166" s="172"/>
      <c r="D166" s="162" t="s">
        <v>158</v>
      </c>
      <c r="E166" s="173" t="s">
        <v>1</v>
      </c>
      <c r="F166" s="174" t="s">
        <v>201</v>
      </c>
      <c r="H166" s="173" t="s">
        <v>1</v>
      </c>
      <c r="I166" s="175"/>
      <c r="L166" s="172"/>
      <c r="M166" s="176"/>
      <c r="T166" s="177"/>
      <c r="AT166" s="173" t="s">
        <v>158</v>
      </c>
      <c r="AU166" s="173" t="s">
        <v>80</v>
      </c>
      <c r="AV166" s="13" t="s">
        <v>78</v>
      </c>
      <c r="AW166" s="13" t="s">
        <v>26</v>
      </c>
      <c r="AX166" s="13" t="s">
        <v>70</v>
      </c>
      <c r="AY166" s="173" t="s">
        <v>126</v>
      </c>
    </row>
    <row r="167" spans="2:65" s="12" customFormat="1">
      <c r="B167" s="165"/>
      <c r="D167" s="162" t="s">
        <v>158</v>
      </c>
      <c r="E167" s="166" t="s">
        <v>1</v>
      </c>
      <c r="F167" s="167" t="s">
        <v>202</v>
      </c>
      <c r="H167" s="168">
        <v>114.13</v>
      </c>
      <c r="I167" s="169"/>
      <c r="L167" s="165"/>
      <c r="M167" s="170"/>
      <c r="T167" s="171"/>
      <c r="AT167" s="166" t="s">
        <v>158</v>
      </c>
      <c r="AU167" s="166" t="s">
        <v>80</v>
      </c>
      <c r="AV167" s="12" t="s">
        <v>80</v>
      </c>
      <c r="AW167" s="12" t="s">
        <v>26</v>
      </c>
      <c r="AX167" s="12" t="s">
        <v>78</v>
      </c>
      <c r="AY167" s="166" t="s">
        <v>126</v>
      </c>
    </row>
    <row r="168" spans="2:65" s="1" customFormat="1" ht="24.2" customHeight="1">
      <c r="B168" s="124"/>
      <c r="C168" s="150" t="s">
        <v>203</v>
      </c>
      <c r="D168" s="150" t="s">
        <v>128</v>
      </c>
      <c r="E168" s="151" t="s">
        <v>204</v>
      </c>
      <c r="F168" s="152" t="s">
        <v>205</v>
      </c>
      <c r="G168" s="153" t="s">
        <v>179</v>
      </c>
      <c r="H168" s="154">
        <v>48.741999999999997</v>
      </c>
      <c r="I168" s="155"/>
      <c r="J168" s="156">
        <f>ROUND(I168*H168,2)</f>
        <v>0</v>
      </c>
      <c r="K168" s="157"/>
      <c r="L168" s="33"/>
      <c r="M168" s="158" t="s">
        <v>1</v>
      </c>
      <c r="N168" s="123" t="s">
        <v>35</v>
      </c>
      <c r="P168" s="159">
        <f>O168*H168</f>
        <v>0</v>
      </c>
      <c r="Q168" s="159">
        <v>0</v>
      </c>
      <c r="R168" s="159">
        <f>Q168*H168</f>
        <v>0</v>
      </c>
      <c r="S168" s="159">
        <v>0</v>
      </c>
      <c r="T168" s="160">
        <f>S168*H168</f>
        <v>0</v>
      </c>
      <c r="AR168" s="161" t="s">
        <v>132</v>
      </c>
      <c r="AT168" s="161" t="s">
        <v>128</v>
      </c>
      <c r="AU168" s="161" t="s">
        <v>80</v>
      </c>
      <c r="AY168" s="16" t="s">
        <v>126</v>
      </c>
      <c r="BE168" s="92">
        <f>IF(N168="základní",J168,0)</f>
        <v>0</v>
      </c>
      <c r="BF168" s="92">
        <f>IF(N168="snížená",J168,0)</f>
        <v>0</v>
      </c>
      <c r="BG168" s="92">
        <f>IF(N168="zákl. přenesená",J168,0)</f>
        <v>0</v>
      </c>
      <c r="BH168" s="92">
        <f>IF(N168="sníž. přenesená",J168,0)</f>
        <v>0</v>
      </c>
      <c r="BI168" s="92">
        <f>IF(N168="nulová",J168,0)</f>
        <v>0</v>
      </c>
      <c r="BJ168" s="16" t="s">
        <v>78</v>
      </c>
      <c r="BK168" s="92">
        <f>ROUND(I168*H168,2)</f>
        <v>0</v>
      </c>
      <c r="BL168" s="16" t="s">
        <v>132</v>
      </c>
      <c r="BM168" s="161" t="s">
        <v>206</v>
      </c>
    </row>
    <row r="169" spans="2:65" s="13" customFormat="1">
      <c r="B169" s="172"/>
      <c r="D169" s="162" t="s">
        <v>158</v>
      </c>
      <c r="E169" s="173" t="s">
        <v>1</v>
      </c>
      <c r="F169" s="174" t="s">
        <v>207</v>
      </c>
      <c r="H169" s="173" t="s">
        <v>1</v>
      </c>
      <c r="I169" s="175"/>
      <c r="L169" s="172"/>
      <c r="M169" s="176"/>
      <c r="T169" s="177"/>
      <c r="AT169" s="173" t="s">
        <v>158</v>
      </c>
      <c r="AU169" s="173" t="s">
        <v>80</v>
      </c>
      <c r="AV169" s="13" t="s">
        <v>78</v>
      </c>
      <c r="AW169" s="13" t="s">
        <v>26</v>
      </c>
      <c r="AX169" s="13" t="s">
        <v>70</v>
      </c>
      <c r="AY169" s="173" t="s">
        <v>126</v>
      </c>
    </row>
    <row r="170" spans="2:65" s="13" customFormat="1">
      <c r="B170" s="172"/>
      <c r="D170" s="162" t="s">
        <v>158</v>
      </c>
      <c r="E170" s="173" t="s">
        <v>1</v>
      </c>
      <c r="F170" s="174" t="s">
        <v>181</v>
      </c>
      <c r="H170" s="173" t="s">
        <v>1</v>
      </c>
      <c r="I170" s="175"/>
      <c r="L170" s="172"/>
      <c r="M170" s="176"/>
      <c r="T170" s="177"/>
      <c r="AT170" s="173" t="s">
        <v>158</v>
      </c>
      <c r="AU170" s="173" t="s">
        <v>80</v>
      </c>
      <c r="AV170" s="13" t="s">
        <v>78</v>
      </c>
      <c r="AW170" s="13" t="s">
        <v>26</v>
      </c>
      <c r="AX170" s="13" t="s">
        <v>70</v>
      </c>
      <c r="AY170" s="173" t="s">
        <v>126</v>
      </c>
    </row>
    <row r="171" spans="2:65" s="12" customFormat="1">
      <c r="B171" s="165"/>
      <c r="D171" s="162" t="s">
        <v>158</v>
      </c>
      <c r="E171" s="166" t="s">
        <v>1</v>
      </c>
      <c r="F171" s="167" t="s">
        <v>208</v>
      </c>
      <c r="H171" s="168">
        <v>132.358</v>
      </c>
      <c r="I171" s="169"/>
      <c r="L171" s="165"/>
      <c r="M171" s="170"/>
      <c r="T171" s="171"/>
      <c r="AT171" s="166" t="s">
        <v>158</v>
      </c>
      <c r="AU171" s="166" t="s">
        <v>80</v>
      </c>
      <c r="AV171" s="12" t="s">
        <v>80</v>
      </c>
      <c r="AW171" s="12" t="s">
        <v>26</v>
      </c>
      <c r="AX171" s="12" t="s">
        <v>70</v>
      </c>
      <c r="AY171" s="166" t="s">
        <v>126</v>
      </c>
    </row>
    <row r="172" spans="2:65" s="12" customFormat="1">
      <c r="B172" s="165"/>
      <c r="D172" s="162" t="s">
        <v>158</v>
      </c>
      <c r="E172" s="166" t="s">
        <v>1</v>
      </c>
      <c r="F172" s="167" t="s">
        <v>209</v>
      </c>
      <c r="H172" s="168">
        <v>17.408000000000001</v>
      </c>
      <c r="I172" s="169"/>
      <c r="L172" s="165"/>
      <c r="M172" s="170"/>
      <c r="T172" s="171"/>
      <c r="AT172" s="166" t="s">
        <v>158</v>
      </c>
      <c r="AU172" s="166" t="s">
        <v>80</v>
      </c>
      <c r="AV172" s="12" t="s">
        <v>80</v>
      </c>
      <c r="AW172" s="12" t="s">
        <v>26</v>
      </c>
      <c r="AX172" s="12" t="s">
        <v>70</v>
      </c>
      <c r="AY172" s="166" t="s">
        <v>126</v>
      </c>
    </row>
    <row r="173" spans="2:65" s="13" customFormat="1">
      <c r="B173" s="172"/>
      <c r="D173" s="162" t="s">
        <v>158</v>
      </c>
      <c r="E173" s="173" t="s">
        <v>1</v>
      </c>
      <c r="F173" s="174" t="s">
        <v>184</v>
      </c>
      <c r="H173" s="173" t="s">
        <v>1</v>
      </c>
      <c r="I173" s="175"/>
      <c r="L173" s="172"/>
      <c r="M173" s="176"/>
      <c r="T173" s="177"/>
      <c r="AT173" s="173" t="s">
        <v>158</v>
      </c>
      <c r="AU173" s="173" t="s">
        <v>80</v>
      </c>
      <c r="AV173" s="13" t="s">
        <v>78</v>
      </c>
      <c r="AW173" s="13" t="s">
        <v>26</v>
      </c>
      <c r="AX173" s="13" t="s">
        <v>70</v>
      </c>
      <c r="AY173" s="173" t="s">
        <v>126</v>
      </c>
    </row>
    <row r="174" spans="2:65" s="12" customFormat="1">
      <c r="B174" s="165"/>
      <c r="D174" s="162" t="s">
        <v>158</v>
      </c>
      <c r="E174" s="166" t="s">
        <v>1</v>
      </c>
      <c r="F174" s="167" t="s">
        <v>210</v>
      </c>
      <c r="H174" s="168">
        <v>22.87</v>
      </c>
      <c r="I174" s="169"/>
      <c r="L174" s="165"/>
      <c r="M174" s="170"/>
      <c r="T174" s="171"/>
      <c r="AT174" s="166" t="s">
        <v>158</v>
      </c>
      <c r="AU174" s="166" t="s">
        <v>80</v>
      </c>
      <c r="AV174" s="12" t="s">
        <v>80</v>
      </c>
      <c r="AW174" s="12" t="s">
        <v>26</v>
      </c>
      <c r="AX174" s="12" t="s">
        <v>70</v>
      </c>
      <c r="AY174" s="166" t="s">
        <v>126</v>
      </c>
    </row>
    <row r="175" spans="2:65" s="13" customFormat="1">
      <c r="B175" s="172"/>
      <c r="D175" s="162" t="s">
        <v>158</v>
      </c>
      <c r="E175" s="173" t="s">
        <v>1</v>
      </c>
      <c r="F175" s="174" t="s">
        <v>186</v>
      </c>
      <c r="H175" s="173" t="s">
        <v>1</v>
      </c>
      <c r="I175" s="175"/>
      <c r="L175" s="172"/>
      <c r="M175" s="176"/>
      <c r="T175" s="177"/>
      <c r="AT175" s="173" t="s">
        <v>158</v>
      </c>
      <c r="AU175" s="173" t="s">
        <v>80</v>
      </c>
      <c r="AV175" s="13" t="s">
        <v>78</v>
      </c>
      <c r="AW175" s="13" t="s">
        <v>26</v>
      </c>
      <c r="AX175" s="13" t="s">
        <v>70</v>
      </c>
      <c r="AY175" s="173" t="s">
        <v>126</v>
      </c>
    </row>
    <row r="176" spans="2:65" s="12" customFormat="1">
      <c r="B176" s="165"/>
      <c r="D176" s="162" t="s">
        <v>158</v>
      </c>
      <c r="E176" s="166" t="s">
        <v>1</v>
      </c>
      <c r="F176" s="167" t="s">
        <v>211</v>
      </c>
      <c r="H176" s="168">
        <v>-10.162000000000001</v>
      </c>
      <c r="I176" s="169"/>
      <c r="L176" s="165"/>
      <c r="M176" s="170"/>
      <c r="T176" s="171"/>
      <c r="AT176" s="166" t="s">
        <v>158</v>
      </c>
      <c r="AU176" s="166" t="s">
        <v>80</v>
      </c>
      <c r="AV176" s="12" t="s">
        <v>80</v>
      </c>
      <c r="AW176" s="12" t="s">
        <v>26</v>
      </c>
      <c r="AX176" s="12" t="s">
        <v>70</v>
      </c>
      <c r="AY176" s="166" t="s">
        <v>126</v>
      </c>
    </row>
    <row r="177" spans="2:65" s="14" customFormat="1">
      <c r="B177" s="178"/>
      <c r="D177" s="162" t="s">
        <v>158</v>
      </c>
      <c r="E177" s="179" t="s">
        <v>1</v>
      </c>
      <c r="F177" s="180" t="s">
        <v>188</v>
      </c>
      <c r="H177" s="181">
        <v>162.47399999999999</v>
      </c>
      <c r="I177" s="182"/>
      <c r="L177" s="178"/>
      <c r="M177" s="183"/>
      <c r="T177" s="184"/>
      <c r="AT177" s="179" t="s">
        <v>158</v>
      </c>
      <c r="AU177" s="179" t="s">
        <v>80</v>
      </c>
      <c r="AV177" s="14" t="s">
        <v>132</v>
      </c>
      <c r="AW177" s="14" t="s">
        <v>26</v>
      </c>
      <c r="AX177" s="14" t="s">
        <v>70</v>
      </c>
      <c r="AY177" s="179" t="s">
        <v>126</v>
      </c>
    </row>
    <row r="178" spans="2:65" s="13" customFormat="1">
      <c r="B178" s="172"/>
      <c r="D178" s="162" t="s">
        <v>158</v>
      </c>
      <c r="E178" s="173" t="s">
        <v>1</v>
      </c>
      <c r="F178" s="174" t="s">
        <v>189</v>
      </c>
      <c r="H178" s="173" t="s">
        <v>1</v>
      </c>
      <c r="I178" s="175"/>
      <c r="L178" s="172"/>
      <c r="M178" s="176"/>
      <c r="T178" s="177"/>
      <c r="AT178" s="173" t="s">
        <v>158</v>
      </c>
      <c r="AU178" s="173" t="s">
        <v>80</v>
      </c>
      <c r="AV178" s="13" t="s">
        <v>78</v>
      </c>
      <c r="AW178" s="13" t="s">
        <v>26</v>
      </c>
      <c r="AX178" s="13" t="s">
        <v>70</v>
      </c>
      <c r="AY178" s="173" t="s">
        <v>126</v>
      </c>
    </row>
    <row r="179" spans="2:65" s="12" customFormat="1">
      <c r="B179" s="165"/>
      <c r="D179" s="162" t="s">
        <v>158</v>
      </c>
      <c r="E179" s="166" t="s">
        <v>1</v>
      </c>
      <c r="F179" s="167" t="s">
        <v>212</v>
      </c>
      <c r="H179" s="168">
        <v>48.741999999999997</v>
      </c>
      <c r="I179" s="169"/>
      <c r="L179" s="165"/>
      <c r="M179" s="170"/>
      <c r="T179" s="171"/>
      <c r="AT179" s="166" t="s">
        <v>158</v>
      </c>
      <c r="AU179" s="166" t="s">
        <v>80</v>
      </c>
      <c r="AV179" s="12" t="s">
        <v>80</v>
      </c>
      <c r="AW179" s="12" t="s">
        <v>26</v>
      </c>
      <c r="AX179" s="12" t="s">
        <v>78</v>
      </c>
      <c r="AY179" s="166" t="s">
        <v>126</v>
      </c>
    </row>
    <row r="180" spans="2:65" s="1" customFormat="1" ht="24.2" customHeight="1">
      <c r="B180" s="124"/>
      <c r="C180" s="150" t="s">
        <v>8</v>
      </c>
      <c r="D180" s="150" t="s">
        <v>128</v>
      </c>
      <c r="E180" s="151" t="s">
        <v>213</v>
      </c>
      <c r="F180" s="152" t="s">
        <v>214</v>
      </c>
      <c r="G180" s="153" t="s">
        <v>179</v>
      </c>
      <c r="H180" s="154">
        <v>81.236999999999995</v>
      </c>
      <c r="I180" s="155"/>
      <c r="J180" s="156">
        <f>ROUND(I180*H180,2)</f>
        <v>0</v>
      </c>
      <c r="K180" s="157"/>
      <c r="L180" s="33"/>
      <c r="M180" s="158" t="s">
        <v>1</v>
      </c>
      <c r="N180" s="123" t="s">
        <v>35</v>
      </c>
      <c r="P180" s="159">
        <f>O180*H180</f>
        <v>0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AR180" s="161" t="s">
        <v>132</v>
      </c>
      <c r="AT180" s="161" t="s">
        <v>128</v>
      </c>
      <c r="AU180" s="161" t="s">
        <v>80</v>
      </c>
      <c r="AY180" s="16" t="s">
        <v>126</v>
      </c>
      <c r="BE180" s="92">
        <f>IF(N180="základní",J180,0)</f>
        <v>0</v>
      </c>
      <c r="BF180" s="92">
        <f>IF(N180="snížená",J180,0)</f>
        <v>0</v>
      </c>
      <c r="BG180" s="92">
        <f>IF(N180="zákl. přenesená",J180,0)</f>
        <v>0</v>
      </c>
      <c r="BH180" s="92">
        <f>IF(N180="sníž. přenesená",J180,0)</f>
        <v>0</v>
      </c>
      <c r="BI180" s="92">
        <f>IF(N180="nulová",J180,0)</f>
        <v>0</v>
      </c>
      <c r="BJ180" s="16" t="s">
        <v>78</v>
      </c>
      <c r="BK180" s="92">
        <f>ROUND(I180*H180,2)</f>
        <v>0</v>
      </c>
      <c r="BL180" s="16" t="s">
        <v>132</v>
      </c>
      <c r="BM180" s="161" t="s">
        <v>215</v>
      </c>
    </row>
    <row r="181" spans="2:65" s="13" customFormat="1">
      <c r="B181" s="172"/>
      <c r="D181" s="162" t="s">
        <v>158</v>
      </c>
      <c r="E181" s="173" t="s">
        <v>1</v>
      </c>
      <c r="F181" s="174" t="s">
        <v>195</v>
      </c>
      <c r="H181" s="173" t="s">
        <v>1</v>
      </c>
      <c r="I181" s="175"/>
      <c r="L181" s="172"/>
      <c r="M181" s="176"/>
      <c r="T181" s="177"/>
      <c r="AT181" s="173" t="s">
        <v>158</v>
      </c>
      <c r="AU181" s="173" t="s">
        <v>80</v>
      </c>
      <c r="AV181" s="13" t="s">
        <v>78</v>
      </c>
      <c r="AW181" s="13" t="s">
        <v>26</v>
      </c>
      <c r="AX181" s="13" t="s">
        <v>70</v>
      </c>
      <c r="AY181" s="173" t="s">
        <v>126</v>
      </c>
    </row>
    <row r="182" spans="2:65" s="12" customFormat="1">
      <c r="B182" s="165"/>
      <c r="D182" s="162" t="s">
        <v>158</v>
      </c>
      <c r="E182" s="166" t="s">
        <v>1</v>
      </c>
      <c r="F182" s="167" t="s">
        <v>216</v>
      </c>
      <c r="H182" s="168">
        <v>81.236999999999995</v>
      </c>
      <c r="I182" s="169"/>
      <c r="L182" s="165"/>
      <c r="M182" s="170"/>
      <c r="T182" s="171"/>
      <c r="AT182" s="166" t="s">
        <v>158</v>
      </c>
      <c r="AU182" s="166" t="s">
        <v>80</v>
      </c>
      <c r="AV182" s="12" t="s">
        <v>80</v>
      </c>
      <c r="AW182" s="12" t="s">
        <v>26</v>
      </c>
      <c r="AX182" s="12" t="s">
        <v>78</v>
      </c>
      <c r="AY182" s="166" t="s">
        <v>126</v>
      </c>
    </row>
    <row r="183" spans="2:65" s="1" customFormat="1" ht="24.2" customHeight="1">
      <c r="B183" s="124"/>
      <c r="C183" s="150" t="s">
        <v>217</v>
      </c>
      <c r="D183" s="150" t="s">
        <v>128</v>
      </c>
      <c r="E183" s="151" t="s">
        <v>218</v>
      </c>
      <c r="F183" s="152" t="s">
        <v>219</v>
      </c>
      <c r="G183" s="153" t="s">
        <v>179</v>
      </c>
      <c r="H183" s="154">
        <v>32.494999999999997</v>
      </c>
      <c r="I183" s="155"/>
      <c r="J183" s="156">
        <f>ROUND(I183*H183,2)</f>
        <v>0</v>
      </c>
      <c r="K183" s="157"/>
      <c r="L183" s="33"/>
      <c r="M183" s="158" t="s">
        <v>1</v>
      </c>
      <c r="N183" s="123" t="s">
        <v>35</v>
      </c>
      <c r="P183" s="159">
        <f>O183*H183</f>
        <v>0</v>
      </c>
      <c r="Q183" s="159">
        <v>0</v>
      </c>
      <c r="R183" s="159">
        <f>Q183*H183</f>
        <v>0</v>
      </c>
      <c r="S183" s="159">
        <v>0</v>
      </c>
      <c r="T183" s="160">
        <f>S183*H183</f>
        <v>0</v>
      </c>
      <c r="AR183" s="161" t="s">
        <v>132</v>
      </c>
      <c r="AT183" s="161" t="s">
        <v>128</v>
      </c>
      <c r="AU183" s="161" t="s">
        <v>80</v>
      </c>
      <c r="AY183" s="16" t="s">
        <v>126</v>
      </c>
      <c r="BE183" s="92">
        <f>IF(N183="základní",J183,0)</f>
        <v>0</v>
      </c>
      <c r="BF183" s="92">
        <f>IF(N183="snížená",J183,0)</f>
        <v>0</v>
      </c>
      <c r="BG183" s="92">
        <f>IF(N183="zákl. přenesená",J183,0)</f>
        <v>0</v>
      </c>
      <c r="BH183" s="92">
        <f>IF(N183="sníž. přenesená",J183,0)</f>
        <v>0</v>
      </c>
      <c r="BI183" s="92">
        <f>IF(N183="nulová",J183,0)</f>
        <v>0</v>
      </c>
      <c r="BJ183" s="16" t="s">
        <v>78</v>
      </c>
      <c r="BK183" s="92">
        <f>ROUND(I183*H183,2)</f>
        <v>0</v>
      </c>
      <c r="BL183" s="16" t="s">
        <v>132</v>
      </c>
      <c r="BM183" s="161" t="s">
        <v>220</v>
      </c>
    </row>
    <row r="184" spans="2:65" s="13" customFormat="1">
      <c r="B184" s="172"/>
      <c r="D184" s="162" t="s">
        <v>158</v>
      </c>
      <c r="E184" s="173" t="s">
        <v>1</v>
      </c>
      <c r="F184" s="174" t="s">
        <v>201</v>
      </c>
      <c r="H184" s="173" t="s">
        <v>1</v>
      </c>
      <c r="I184" s="175"/>
      <c r="L184" s="172"/>
      <c r="M184" s="176"/>
      <c r="T184" s="177"/>
      <c r="AT184" s="173" t="s">
        <v>158</v>
      </c>
      <c r="AU184" s="173" t="s">
        <v>80</v>
      </c>
      <c r="AV184" s="13" t="s">
        <v>78</v>
      </c>
      <c r="AW184" s="13" t="s">
        <v>26</v>
      </c>
      <c r="AX184" s="13" t="s">
        <v>70</v>
      </c>
      <c r="AY184" s="173" t="s">
        <v>126</v>
      </c>
    </row>
    <row r="185" spans="2:65" s="12" customFormat="1">
      <c r="B185" s="165"/>
      <c r="D185" s="162" t="s">
        <v>158</v>
      </c>
      <c r="E185" s="166" t="s">
        <v>1</v>
      </c>
      <c r="F185" s="167" t="s">
        <v>221</v>
      </c>
      <c r="H185" s="168">
        <v>32.494999999999997</v>
      </c>
      <c r="I185" s="169"/>
      <c r="L185" s="165"/>
      <c r="M185" s="170"/>
      <c r="T185" s="171"/>
      <c r="AT185" s="166" t="s">
        <v>158</v>
      </c>
      <c r="AU185" s="166" t="s">
        <v>80</v>
      </c>
      <c r="AV185" s="12" t="s">
        <v>80</v>
      </c>
      <c r="AW185" s="12" t="s">
        <v>26</v>
      </c>
      <c r="AX185" s="12" t="s">
        <v>78</v>
      </c>
      <c r="AY185" s="166" t="s">
        <v>126</v>
      </c>
    </row>
    <row r="186" spans="2:65" s="1" customFormat="1" ht="24.2" customHeight="1">
      <c r="B186" s="124"/>
      <c r="C186" s="150" t="s">
        <v>222</v>
      </c>
      <c r="D186" s="150" t="s">
        <v>128</v>
      </c>
      <c r="E186" s="151" t="s">
        <v>223</v>
      </c>
      <c r="F186" s="152" t="s">
        <v>224</v>
      </c>
      <c r="G186" s="153" t="s">
        <v>179</v>
      </c>
      <c r="H186" s="154">
        <v>19.425999999999998</v>
      </c>
      <c r="I186" s="155"/>
      <c r="J186" s="156">
        <f>ROUND(I186*H186,2)</f>
        <v>0</v>
      </c>
      <c r="K186" s="157"/>
      <c r="L186" s="33"/>
      <c r="M186" s="158" t="s">
        <v>1</v>
      </c>
      <c r="N186" s="123" t="s">
        <v>35</v>
      </c>
      <c r="P186" s="159">
        <f>O186*H186</f>
        <v>0</v>
      </c>
      <c r="Q186" s="159">
        <v>0</v>
      </c>
      <c r="R186" s="159">
        <f>Q186*H186</f>
        <v>0</v>
      </c>
      <c r="S186" s="159">
        <v>0</v>
      </c>
      <c r="T186" s="160">
        <f>S186*H186</f>
        <v>0</v>
      </c>
      <c r="AR186" s="161" t="s">
        <v>132</v>
      </c>
      <c r="AT186" s="161" t="s">
        <v>128</v>
      </c>
      <c r="AU186" s="161" t="s">
        <v>80</v>
      </c>
      <c r="AY186" s="16" t="s">
        <v>126</v>
      </c>
      <c r="BE186" s="92">
        <f>IF(N186="základní",J186,0)</f>
        <v>0</v>
      </c>
      <c r="BF186" s="92">
        <f>IF(N186="snížená",J186,0)</f>
        <v>0</v>
      </c>
      <c r="BG186" s="92">
        <f>IF(N186="zákl. přenesená",J186,0)</f>
        <v>0</v>
      </c>
      <c r="BH186" s="92">
        <f>IF(N186="sníž. přenesená",J186,0)</f>
        <v>0</v>
      </c>
      <c r="BI186" s="92">
        <f>IF(N186="nulová",J186,0)</f>
        <v>0</v>
      </c>
      <c r="BJ186" s="16" t="s">
        <v>78</v>
      </c>
      <c r="BK186" s="92">
        <f>ROUND(I186*H186,2)</f>
        <v>0</v>
      </c>
      <c r="BL186" s="16" t="s">
        <v>132</v>
      </c>
      <c r="BM186" s="161" t="s">
        <v>225</v>
      </c>
    </row>
    <row r="187" spans="2:65" s="12" customFormat="1">
      <c r="B187" s="165"/>
      <c r="D187" s="162" t="s">
        <v>158</v>
      </c>
      <c r="E187" s="166" t="s">
        <v>1</v>
      </c>
      <c r="F187" s="167" t="s">
        <v>226</v>
      </c>
      <c r="H187" s="168">
        <v>17.27</v>
      </c>
      <c r="I187" s="169"/>
      <c r="L187" s="165"/>
      <c r="M187" s="170"/>
      <c r="T187" s="171"/>
      <c r="AT187" s="166" t="s">
        <v>158</v>
      </c>
      <c r="AU187" s="166" t="s">
        <v>80</v>
      </c>
      <c r="AV187" s="12" t="s">
        <v>80</v>
      </c>
      <c r="AW187" s="12" t="s">
        <v>26</v>
      </c>
      <c r="AX187" s="12" t="s">
        <v>70</v>
      </c>
      <c r="AY187" s="166" t="s">
        <v>126</v>
      </c>
    </row>
    <row r="188" spans="2:65" s="12" customFormat="1">
      <c r="B188" s="165"/>
      <c r="D188" s="162" t="s">
        <v>158</v>
      </c>
      <c r="E188" s="166" t="s">
        <v>1</v>
      </c>
      <c r="F188" s="167" t="s">
        <v>227</v>
      </c>
      <c r="H188" s="168">
        <v>2.1560000000000001</v>
      </c>
      <c r="I188" s="169"/>
      <c r="L188" s="165"/>
      <c r="M188" s="170"/>
      <c r="T188" s="171"/>
      <c r="AT188" s="166" t="s">
        <v>158</v>
      </c>
      <c r="AU188" s="166" t="s">
        <v>80</v>
      </c>
      <c r="AV188" s="12" t="s">
        <v>80</v>
      </c>
      <c r="AW188" s="12" t="s">
        <v>26</v>
      </c>
      <c r="AX188" s="12" t="s">
        <v>70</v>
      </c>
      <c r="AY188" s="166" t="s">
        <v>126</v>
      </c>
    </row>
    <row r="189" spans="2:65" s="14" customFormat="1">
      <c r="B189" s="178"/>
      <c r="D189" s="162" t="s">
        <v>158</v>
      </c>
      <c r="E189" s="179" t="s">
        <v>1</v>
      </c>
      <c r="F189" s="180" t="s">
        <v>188</v>
      </c>
      <c r="H189" s="181">
        <v>19.425999999999998</v>
      </c>
      <c r="I189" s="182"/>
      <c r="L189" s="178"/>
      <c r="M189" s="183"/>
      <c r="T189" s="184"/>
      <c r="AT189" s="179" t="s">
        <v>158</v>
      </c>
      <c r="AU189" s="179" t="s">
        <v>80</v>
      </c>
      <c r="AV189" s="14" t="s">
        <v>132</v>
      </c>
      <c r="AW189" s="14" t="s">
        <v>26</v>
      </c>
      <c r="AX189" s="14" t="s">
        <v>78</v>
      </c>
      <c r="AY189" s="179" t="s">
        <v>126</v>
      </c>
    </row>
    <row r="190" spans="2:65" s="1" customFormat="1" ht="21.75" customHeight="1">
      <c r="B190" s="124"/>
      <c r="C190" s="150" t="s">
        <v>228</v>
      </c>
      <c r="D190" s="150" t="s">
        <v>128</v>
      </c>
      <c r="E190" s="151" t="s">
        <v>229</v>
      </c>
      <c r="F190" s="152" t="s">
        <v>230</v>
      </c>
      <c r="G190" s="153" t="s">
        <v>138</v>
      </c>
      <c r="H190" s="154">
        <v>565.6</v>
      </c>
      <c r="I190" s="155"/>
      <c r="J190" s="156">
        <f>ROUND(I190*H190,2)</f>
        <v>0</v>
      </c>
      <c r="K190" s="157"/>
      <c r="L190" s="33"/>
      <c r="M190" s="158" t="s">
        <v>1</v>
      </c>
      <c r="N190" s="123" t="s">
        <v>35</v>
      </c>
      <c r="P190" s="159">
        <f>O190*H190</f>
        <v>0</v>
      </c>
      <c r="Q190" s="159">
        <v>5.8E-4</v>
      </c>
      <c r="R190" s="159">
        <f>Q190*H190</f>
        <v>0.32804800000000001</v>
      </c>
      <c r="S190" s="159">
        <v>0</v>
      </c>
      <c r="T190" s="160">
        <f>S190*H190</f>
        <v>0</v>
      </c>
      <c r="AR190" s="161" t="s">
        <v>132</v>
      </c>
      <c r="AT190" s="161" t="s">
        <v>128</v>
      </c>
      <c r="AU190" s="161" t="s">
        <v>80</v>
      </c>
      <c r="AY190" s="16" t="s">
        <v>126</v>
      </c>
      <c r="BE190" s="92">
        <f>IF(N190="základní",J190,0)</f>
        <v>0</v>
      </c>
      <c r="BF190" s="92">
        <f>IF(N190="snížená",J190,0)</f>
        <v>0</v>
      </c>
      <c r="BG190" s="92">
        <f>IF(N190="zákl. přenesená",J190,0)</f>
        <v>0</v>
      </c>
      <c r="BH190" s="92">
        <f>IF(N190="sníž. přenesená",J190,0)</f>
        <v>0</v>
      </c>
      <c r="BI190" s="92">
        <f>IF(N190="nulová",J190,0)</f>
        <v>0</v>
      </c>
      <c r="BJ190" s="16" t="s">
        <v>78</v>
      </c>
      <c r="BK190" s="92">
        <f>ROUND(I190*H190,2)</f>
        <v>0</v>
      </c>
      <c r="BL190" s="16" t="s">
        <v>132</v>
      </c>
      <c r="BM190" s="161" t="s">
        <v>231</v>
      </c>
    </row>
    <row r="191" spans="2:65" s="13" customFormat="1">
      <c r="B191" s="172"/>
      <c r="D191" s="162" t="s">
        <v>158</v>
      </c>
      <c r="E191" s="173" t="s">
        <v>1</v>
      </c>
      <c r="F191" s="174" t="s">
        <v>181</v>
      </c>
      <c r="H191" s="173" t="s">
        <v>1</v>
      </c>
      <c r="I191" s="175"/>
      <c r="L191" s="172"/>
      <c r="M191" s="176"/>
      <c r="T191" s="177"/>
      <c r="AT191" s="173" t="s">
        <v>158</v>
      </c>
      <c r="AU191" s="173" t="s">
        <v>80</v>
      </c>
      <c r="AV191" s="13" t="s">
        <v>78</v>
      </c>
      <c r="AW191" s="13" t="s">
        <v>26</v>
      </c>
      <c r="AX191" s="13" t="s">
        <v>70</v>
      </c>
      <c r="AY191" s="173" t="s">
        <v>126</v>
      </c>
    </row>
    <row r="192" spans="2:65" s="12" customFormat="1">
      <c r="B192" s="165"/>
      <c r="D192" s="162" t="s">
        <v>158</v>
      </c>
      <c r="E192" s="166" t="s">
        <v>1</v>
      </c>
      <c r="F192" s="167" t="s">
        <v>232</v>
      </c>
      <c r="H192" s="168">
        <v>408.8</v>
      </c>
      <c r="I192" s="169"/>
      <c r="L192" s="165"/>
      <c r="M192" s="170"/>
      <c r="T192" s="171"/>
      <c r="AT192" s="166" t="s">
        <v>158</v>
      </c>
      <c r="AU192" s="166" t="s">
        <v>80</v>
      </c>
      <c r="AV192" s="12" t="s">
        <v>80</v>
      </c>
      <c r="AW192" s="12" t="s">
        <v>26</v>
      </c>
      <c r="AX192" s="12" t="s">
        <v>70</v>
      </c>
      <c r="AY192" s="166" t="s">
        <v>126</v>
      </c>
    </row>
    <row r="193" spans="2:65" s="12" customFormat="1">
      <c r="B193" s="165"/>
      <c r="D193" s="162" t="s">
        <v>158</v>
      </c>
      <c r="E193" s="166" t="s">
        <v>1</v>
      </c>
      <c r="F193" s="167" t="s">
        <v>233</v>
      </c>
      <c r="H193" s="168">
        <v>156.80000000000001</v>
      </c>
      <c r="I193" s="169"/>
      <c r="L193" s="165"/>
      <c r="M193" s="170"/>
      <c r="T193" s="171"/>
      <c r="AT193" s="166" t="s">
        <v>158</v>
      </c>
      <c r="AU193" s="166" t="s">
        <v>80</v>
      </c>
      <c r="AV193" s="12" t="s">
        <v>80</v>
      </c>
      <c r="AW193" s="12" t="s">
        <v>26</v>
      </c>
      <c r="AX193" s="12" t="s">
        <v>70</v>
      </c>
      <c r="AY193" s="166" t="s">
        <v>126</v>
      </c>
    </row>
    <row r="194" spans="2:65" s="14" customFormat="1">
      <c r="B194" s="178"/>
      <c r="D194" s="162" t="s">
        <v>158</v>
      </c>
      <c r="E194" s="179" t="s">
        <v>1</v>
      </c>
      <c r="F194" s="180" t="s">
        <v>188</v>
      </c>
      <c r="H194" s="181">
        <v>565.6</v>
      </c>
      <c r="I194" s="182"/>
      <c r="L194" s="178"/>
      <c r="M194" s="183"/>
      <c r="T194" s="184"/>
      <c r="AT194" s="179" t="s">
        <v>158</v>
      </c>
      <c r="AU194" s="179" t="s">
        <v>80</v>
      </c>
      <c r="AV194" s="14" t="s">
        <v>132</v>
      </c>
      <c r="AW194" s="14" t="s">
        <v>26</v>
      </c>
      <c r="AX194" s="14" t="s">
        <v>78</v>
      </c>
      <c r="AY194" s="179" t="s">
        <v>126</v>
      </c>
    </row>
    <row r="195" spans="2:65" s="1" customFormat="1" ht="21.75" customHeight="1">
      <c r="B195" s="124"/>
      <c r="C195" s="150" t="s">
        <v>234</v>
      </c>
      <c r="D195" s="150" t="s">
        <v>128</v>
      </c>
      <c r="E195" s="151" t="s">
        <v>235</v>
      </c>
      <c r="F195" s="152" t="s">
        <v>236</v>
      </c>
      <c r="G195" s="153" t="s">
        <v>138</v>
      </c>
      <c r="H195" s="154">
        <v>589.54899999999998</v>
      </c>
      <c r="I195" s="155"/>
      <c r="J195" s="156">
        <f>ROUND(I195*H195,2)</f>
        <v>0</v>
      </c>
      <c r="K195" s="157"/>
      <c r="L195" s="33"/>
      <c r="M195" s="158" t="s">
        <v>1</v>
      </c>
      <c r="N195" s="123" t="s">
        <v>35</v>
      </c>
      <c r="P195" s="159">
        <f>O195*H195</f>
        <v>0</v>
      </c>
      <c r="Q195" s="159">
        <v>6.2E-4</v>
      </c>
      <c r="R195" s="159">
        <f>Q195*H195</f>
        <v>0.36552037999999998</v>
      </c>
      <c r="S195" s="159">
        <v>0</v>
      </c>
      <c r="T195" s="160">
        <f>S195*H195</f>
        <v>0</v>
      </c>
      <c r="AR195" s="161" t="s">
        <v>132</v>
      </c>
      <c r="AT195" s="161" t="s">
        <v>128</v>
      </c>
      <c r="AU195" s="161" t="s">
        <v>80</v>
      </c>
      <c r="AY195" s="16" t="s">
        <v>126</v>
      </c>
      <c r="BE195" s="92">
        <f>IF(N195="základní",J195,0)</f>
        <v>0</v>
      </c>
      <c r="BF195" s="92">
        <f>IF(N195="snížená",J195,0)</f>
        <v>0</v>
      </c>
      <c r="BG195" s="92">
        <f>IF(N195="zákl. přenesená",J195,0)</f>
        <v>0</v>
      </c>
      <c r="BH195" s="92">
        <f>IF(N195="sníž. přenesená",J195,0)</f>
        <v>0</v>
      </c>
      <c r="BI195" s="92">
        <f>IF(N195="nulová",J195,0)</f>
        <v>0</v>
      </c>
      <c r="BJ195" s="16" t="s">
        <v>78</v>
      </c>
      <c r="BK195" s="92">
        <f>ROUND(I195*H195,2)</f>
        <v>0</v>
      </c>
      <c r="BL195" s="16" t="s">
        <v>132</v>
      </c>
      <c r="BM195" s="161" t="s">
        <v>237</v>
      </c>
    </row>
    <row r="196" spans="2:65" s="13" customFormat="1">
      <c r="B196" s="172"/>
      <c r="D196" s="162" t="s">
        <v>158</v>
      </c>
      <c r="E196" s="173" t="s">
        <v>1</v>
      </c>
      <c r="F196" s="174" t="s">
        <v>181</v>
      </c>
      <c r="H196" s="173" t="s">
        <v>1</v>
      </c>
      <c r="I196" s="175"/>
      <c r="L196" s="172"/>
      <c r="M196" s="176"/>
      <c r="T196" s="177"/>
      <c r="AT196" s="173" t="s">
        <v>158</v>
      </c>
      <c r="AU196" s="173" t="s">
        <v>80</v>
      </c>
      <c r="AV196" s="13" t="s">
        <v>78</v>
      </c>
      <c r="AW196" s="13" t="s">
        <v>26</v>
      </c>
      <c r="AX196" s="13" t="s">
        <v>70</v>
      </c>
      <c r="AY196" s="173" t="s">
        <v>126</v>
      </c>
    </row>
    <row r="197" spans="2:65" s="12" customFormat="1">
      <c r="B197" s="165"/>
      <c r="D197" s="162" t="s">
        <v>158</v>
      </c>
      <c r="E197" s="166" t="s">
        <v>1</v>
      </c>
      <c r="F197" s="167" t="s">
        <v>238</v>
      </c>
      <c r="H197" s="168">
        <v>522.029</v>
      </c>
      <c r="I197" s="169"/>
      <c r="L197" s="165"/>
      <c r="M197" s="170"/>
      <c r="T197" s="171"/>
      <c r="AT197" s="166" t="s">
        <v>158</v>
      </c>
      <c r="AU197" s="166" t="s">
        <v>80</v>
      </c>
      <c r="AV197" s="12" t="s">
        <v>80</v>
      </c>
      <c r="AW197" s="12" t="s">
        <v>26</v>
      </c>
      <c r="AX197" s="12" t="s">
        <v>70</v>
      </c>
      <c r="AY197" s="166" t="s">
        <v>126</v>
      </c>
    </row>
    <row r="198" spans="2:65" s="13" customFormat="1">
      <c r="B198" s="172"/>
      <c r="D198" s="162" t="s">
        <v>158</v>
      </c>
      <c r="E198" s="173" t="s">
        <v>1</v>
      </c>
      <c r="F198" s="174" t="s">
        <v>184</v>
      </c>
      <c r="H198" s="173" t="s">
        <v>1</v>
      </c>
      <c r="I198" s="175"/>
      <c r="L198" s="172"/>
      <c r="M198" s="176"/>
      <c r="T198" s="177"/>
      <c r="AT198" s="173" t="s">
        <v>158</v>
      </c>
      <c r="AU198" s="173" t="s">
        <v>80</v>
      </c>
      <c r="AV198" s="13" t="s">
        <v>78</v>
      </c>
      <c r="AW198" s="13" t="s">
        <v>26</v>
      </c>
      <c r="AX198" s="13" t="s">
        <v>70</v>
      </c>
      <c r="AY198" s="173" t="s">
        <v>126</v>
      </c>
    </row>
    <row r="199" spans="2:65" s="12" customFormat="1">
      <c r="B199" s="165"/>
      <c r="D199" s="162" t="s">
        <v>158</v>
      </c>
      <c r="E199" s="166" t="s">
        <v>1</v>
      </c>
      <c r="F199" s="167" t="s">
        <v>239</v>
      </c>
      <c r="H199" s="168">
        <v>67.52</v>
      </c>
      <c r="I199" s="169"/>
      <c r="L199" s="165"/>
      <c r="M199" s="170"/>
      <c r="T199" s="171"/>
      <c r="AT199" s="166" t="s">
        <v>158</v>
      </c>
      <c r="AU199" s="166" t="s">
        <v>80</v>
      </c>
      <c r="AV199" s="12" t="s">
        <v>80</v>
      </c>
      <c r="AW199" s="12" t="s">
        <v>26</v>
      </c>
      <c r="AX199" s="12" t="s">
        <v>70</v>
      </c>
      <c r="AY199" s="166" t="s">
        <v>126</v>
      </c>
    </row>
    <row r="200" spans="2:65" s="14" customFormat="1">
      <c r="B200" s="178"/>
      <c r="D200" s="162" t="s">
        <v>158</v>
      </c>
      <c r="E200" s="179" t="s">
        <v>1</v>
      </c>
      <c r="F200" s="180" t="s">
        <v>188</v>
      </c>
      <c r="H200" s="181">
        <v>589.54899999999998</v>
      </c>
      <c r="I200" s="182"/>
      <c r="L200" s="178"/>
      <c r="M200" s="183"/>
      <c r="T200" s="184"/>
      <c r="AT200" s="179" t="s">
        <v>158</v>
      </c>
      <c r="AU200" s="179" t="s">
        <v>80</v>
      </c>
      <c r="AV200" s="14" t="s">
        <v>132</v>
      </c>
      <c r="AW200" s="14" t="s">
        <v>26</v>
      </c>
      <c r="AX200" s="14" t="s">
        <v>78</v>
      </c>
      <c r="AY200" s="179" t="s">
        <v>126</v>
      </c>
    </row>
    <row r="201" spans="2:65" s="1" customFormat="1" ht="21.75" customHeight="1">
      <c r="B201" s="124"/>
      <c r="C201" s="150" t="s">
        <v>240</v>
      </c>
      <c r="D201" s="150" t="s">
        <v>128</v>
      </c>
      <c r="E201" s="151" t="s">
        <v>241</v>
      </c>
      <c r="F201" s="152" t="s">
        <v>242</v>
      </c>
      <c r="G201" s="153" t="s">
        <v>138</v>
      </c>
      <c r="H201" s="154">
        <v>565.6</v>
      </c>
      <c r="I201" s="155"/>
      <c r="J201" s="156">
        <f>ROUND(I201*H201,2)</f>
        <v>0</v>
      </c>
      <c r="K201" s="157"/>
      <c r="L201" s="33"/>
      <c r="M201" s="158" t="s">
        <v>1</v>
      </c>
      <c r="N201" s="123" t="s">
        <v>35</v>
      </c>
      <c r="P201" s="159">
        <f>O201*H201</f>
        <v>0</v>
      </c>
      <c r="Q201" s="159">
        <v>0</v>
      </c>
      <c r="R201" s="159">
        <f>Q201*H201</f>
        <v>0</v>
      </c>
      <c r="S201" s="159">
        <v>0</v>
      </c>
      <c r="T201" s="160">
        <f>S201*H201</f>
        <v>0</v>
      </c>
      <c r="AR201" s="161" t="s">
        <v>132</v>
      </c>
      <c r="AT201" s="161" t="s">
        <v>128</v>
      </c>
      <c r="AU201" s="161" t="s">
        <v>80</v>
      </c>
      <c r="AY201" s="16" t="s">
        <v>126</v>
      </c>
      <c r="BE201" s="92">
        <f>IF(N201="základní",J201,0)</f>
        <v>0</v>
      </c>
      <c r="BF201" s="92">
        <f>IF(N201="snížená",J201,0)</f>
        <v>0</v>
      </c>
      <c r="BG201" s="92">
        <f>IF(N201="zákl. přenesená",J201,0)</f>
        <v>0</v>
      </c>
      <c r="BH201" s="92">
        <f>IF(N201="sníž. přenesená",J201,0)</f>
        <v>0</v>
      </c>
      <c r="BI201" s="92">
        <f>IF(N201="nulová",J201,0)</f>
        <v>0</v>
      </c>
      <c r="BJ201" s="16" t="s">
        <v>78</v>
      </c>
      <c r="BK201" s="92">
        <f>ROUND(I201*H201,2)</f>
        <v>0</v>
      </c>
      <c r="BL201" s="16" t="s">
        <v>132</v>
      </c>
      <c r="BM201" s="161" t="s">
        <v>243</v>
      </c>
    </row>
    <row r="202" spans="2:65" s="1" customFormat="1" ht="21.75" customHeight="1">
      <c r="B202" s="124"/>
      <c r="C202" s="150" t="s">
        <v>7</v>
      </c>
      <c r="D202" s="150" t="s">
        <v>128</v>
      </c>
      <c r="E202" s="151" t="s">
        <v>244</v>
      </c>
      <c r="F202" s="152" t="s">
        <v>245</v>
      </c>
      <c r="G202" s="153" t="s">
        <v>138</v>
      </c>
      <c r="H202" s="154">
        <v>589.54899999999998</v>
      </c>
      <c r="I202" s="155"/>
      <c r="J202" s="156">
        <f>ROUND(I202*H202,2)</f>
        <v>0</v>
      </c>
      <c r="K202" s="157"/>
      <c r="L202" s="33"/>
      <c r="M202" s="158" t="s">
        <v>1</v>
      </c>
      <c r="N202" s="123" t="s">
        <v>35</v>
      </c>
      <c r="P202" s="159">
        <f>O202*H202</f>
        <v>0</v>
      </c>
      <c r="Q202" s="159">
        <v>0</v>
      </c>
      <c r="R202" s="159">
        <f>Q202*H202</f>
        <v>0</v>
      </c>
      <c r="S202" s="159">
        <v>0</v>
      </c>
      <c r="T202" s="160">
        <f>S202*H202</f>
        <v>0</v>
      </c>
      <c r="AR202" s="161" t="s">
        <v>132</v>
      </c>
      <c r="AT202" s="161" t="s">
        <v>128</v>
      </c>
      <c r="AU202" s="161" t="s">
        <v>80</v>
      </c>
      <c r="AY202" s="16" t="s">
        <v>126</v>
      </c>
      <c r="BE202" s="92">
        <f>IF(N202="základní",J202,0)</f>
        <v>0</v>
      </c>
      <c r="BF202" s="92">
        <f>IF(N202="snížená",J202,0)</f>
        <v>0</v>
      </c>
      <c r="BG202" s="92">
        <f>IF(N202="zákl. přenesená",J202,0)</f>
        <v>0</v>
      </c>
      <c r="BH202" s="92">
        <f>IF(N202="sníž. přenesená",J202,0)</f>
        <v>0</v>
      </c>
      <c r="BI202" s="92">
        <f>IF(N202="nulová",J202,0)</f>
        <v>0</v>
      </c>
      <c r="BJ202" s="16" t="s">
        <v>78</v>
      </c>
      <c r="BK202" s="92">
        <f>ROUND(I202*H202,2)</f>
        <v>0</v>
      </c>
      <c r="BL202" s="16" t="s">
        <v>132</v>
      </c>
      <c r="BM202" s="161" t="s">
        <v>246</v>
      </c>
    </row>
    <row r="203" spans="2:65" s="1" customFormat="1" ht="37.9" customHeight="1">
      <c r="B203" s="124"/>
      <c r="C203" s="150" t="s">
        <v>247</v>
      </c>
      <c r="D203" s="150" t="s">
        <v>128</v>
      </c>
      <c r="E203" s="151" t="s">
        <v>248</v>
      </c>
      <c r="F203" s="152" t="s">
        <v>249</v>
      </c>
      <c r="G203" s="153" t="s">
        <v>179</v>
      </c>
      <c r="H203" s="154">
        <v>325.14999999999998</v>
      </c>
      <c r="I203" s="155"/>
      <c r="J203" s="156">
        <f>ROUND(I203*H203,2)</f>
        <v>0</v>
      </c>
      <c r="K203" s="157"/>
      <c r="L203" s="33"/>
      <c r="M203" s="158" t="s">
        <v>1</v>
      </c>
      <c r="N203" s="123" t="s">
        <v>35</v>
      </c>
      <c r="P203" s="159">
        <f>O203*H203</f>
        <v>0</v>
      </c>
      <c r="Q203" s="159">
        <v>0</v>
      </c>
      <c r="R203" s="159">
        <f>Q203*H203</f>
        <v>0</v>
      </c>
      <c r="S203" s="159">
        <v>0</v>
      </c>
      <c r="T203" s="160">
        <f>S203*H203</f>
        <v>0</v>
      </c>
      <c r="AR203" s="161" t="s">
        <v>132</v>
      </c>
      <c r="AT203" s="161" t="s">
        <v>128</v>
      </c>
      <c r="AU203" s="161" t="s">
        <v>80</v>
      </c>
      <c r="AY203" s="16" t="s">
        <v>126</v>
      </c>
      <c r="BE203" s="92">
        <f>IF(N203="základní",J203,0)</f>
        <v>0</v>
      </c>
      <c r="BF203" s="92">
        <f>IF(N203="snížená",J203,0)</f>
        <v>0</v>
      </c>
      <c r="BG203" s="92">
        <f>IF(N203="zákl. přenesená",J203,0)</f>
        <v>0</v>
      </c>
      <c r="BH203" s="92">
        <f>IF(N203="sníž. přenesená",J203,0)</f>
        <v>0</v>
      </c>
      <c r="BI203" s="92">
        <f>IF(N203="nulová",J203,0)</f>
        <v>0</v>
      </c>
      <c r="BJ203" s="16" t="s">
        <v>78</v>
      </c>
      <c r="BK203" s="92">
        <f>ROUND(I203*H203,2)</f>
        <v>0</v>
      </c>
      <c r="BL203" s="16" t="s">
        <v>132</v>
      </c>
      <c r="BM203" s="161" t="s">
        <v>250</v>
      </c>
    </row>
    <row r="204" spans="2:65" s="1" customFormat="1" ht="19.5">
      <c r="B204" s="33"/>
      <c r="D204" s="162" t="s">
        <v>134</v>
      </c>
      <c r="F204" s="163" t="s">
        <v>251</v>
      </c>
      <c r="I204" s="125"/>
      <c r="L204" s="33"/>
      <c r="M204" s="164"/>
      <c r="T204" s="56"/>
      <c r="AT204" s="16" t="s">
        <v>134</v>
      </c>
      <c r="AU204" s="16" t="s">
        <v>80</v>
      </c>
    </row>
    <row r="205" spans="2:65" s="13" customFormat="1">
      <c r="B205" s="172"/>
      <c r="D205" s="162" t="s">
        <v>158</v>
      </c>
      <c r="E205" s="173" t="s">
        <v>1</v>
      </c>
      <c r="F205" s="174" t="s">
        <v>252</v>
      </c>
      <c r="H205" s="173" t="s">
        <v>1</v>
      </c>
      <c r="I205" s="175"/>
      <c r="L205" s="172"/>
      <c r="M205" s="176"/>
      <c r="T205" s="177"/>
      <c r="AT205" s="173" t="s">
        <v>158</v>
      </c>
      <c r="AU205" s="173" t="s">
        <v>80</v>
      </c>
      <c r="AV205" s="13" t="s">
        <v>78</v>
      </c>
      <c r="AW205" s="13" t="s">
        <v>26</v>
      </c>
      <c r="AX205" s="13" t="s">
        <v>70</v>
      </c>
      <c r="AY205" s="173" t="s">
        <v>126</v>
      </c>
    </row>
    <row r="206" spans="2:65" s="12" customFormat="1">
      <c r="B206" s="165"/>
      <c r="D206" s="162" t="s">
        <v>158</v>
      </c>
      <c r="E206" s="166" t="s">
        <v>1</v>
      </c>
      <c r="F206" s="167" t="s">
        <v>253</v>
      </c>
      <c r="H206" s="168">
        <v>1083.8340000000001</v>
      </c>
      <c r="I206" s="169"/>
      <c r="L206" s="165"/>
      <c r="M206" s="170"/>
      <c r="T206" s="171"/>
      <c r="AT206" s="166" t="s">
        <v>158</v>
      </c>
      <c r="AU206" s="166" t="s">
        <v>80</v>
      </c>
      <c r="AV206" s="12" t="s">
        <v>80</v>
      </c>
      <c r="AW206" s="12" t="s">
        <v>26</v>
      </c>
      <c r="AX206" s="12" t="s">
        <v>70</v>
      </c>
      <c r="AY206" s="166" t="s">
        <v>126</v>
      </c>
    </row>
    <row r="207" spans="2:65" s="13" customFormat="1">
      <c r="B207" s="172"/>
      <c r="D207" s="162" t="s">
        <v>158</v>
      </c>
      <c r="E207" s="173" t="s">
        <v>1</v>
      </c>
      <c r="F207" s="174" t="s">
        <v>254</v>
      </c>
      <c r="H207" s="173" t="s">
        <v>1</v>
      </c>
      <c r="I207" s="175"/>
      <c r="L207" s="172"/>
      <c r="M207" s="176"/>
      <c r="T207" s="177"/>
      <c r="AT207" s="173" t="s">
        <v>158</v>
      </c>
      <c r="AU207" s="173" t="s">
        <v>80</v>
      </c>
      <c r="AV207" s="13" t="s">
        <v>78</v>
      </c>
      <c r="AW207" s="13" t="s">
        <v>26</v>
      </c>
      <c r="AX207" s="13" t="s">
        <v>70</v>
      </c>
      <c r="AY207" s="173" t="s">
        <v>126</v>
      </c>
    </row>
    <row r="208" spans="2:65" s="12" customFormat="1">
      <c r="B208" s="165"/>
      <c r="D208" s="162" t="s">
        <v>158</v>
      </c>
      <c r="E208" s="166" t="s">
        <v>1</v>
      </c>
      <c r="F208" s="167" t="s">
        <v>255</v>
      </c>
      <c r="H208" s="168">
        <v>325.14999999999998</v>
      </c>
      <c r="I208" s="169"/>
      <c r="L208" s="165"/>
      <c r="M208" s="170"/>
      <c r="T208" s="171"/>
      <c r="AT208" s="166" t="s">
        <v>158</v>
      </c>
      <c r="AU208" s="166" t="s">
        <v>80</v>
      </c>
      <c r="AV208" s="12" t="s">
        <v>80</v>
      </c>
      <c r="AW208" s="12" t="s">
        <v>26</v>
      </c>
      <c r="AX208" s="12" t="s">
        <v>78</v>
      </c>
      <c r="AY208" s="166" t="s">
        <v>126</v>
      </c>
    </row>
    <row r="209" spans="2:65" s="1" customFormat="1" ht="37.9" customHeight="1">
      <c r="B209" s="124"/>
      <c r="C209" s="150" t="s">
        <v>256</v>
      </c>
      <c r="D209" s="150" t="s">
        <v>128</v>
      </c>
      <c r="E209" s="151" t="s">
        <v>257</v>
      </c>
      <c r="F209" s="152" t="s">
        <v>258</v>
      </c>
      <c r="G209" s="153" t="s">
        <v>179</v>
      </c>
      <c r="H209" s="154">
        <v>758.68399999999997</v>
      </c>
      <c r="I209" s="155"/>
      <c r="J209" s="156">
        <f>ROUND(I209*H209,2)</f>
        <v>0</v>
      </c>
      <c r="K209" s="157"/>
      <c r="L209" s="33"/>
      <c r="M209" s="158" t="s">
        <v>1</v>
      </c>
      <c r="N209" s="123" t="s">
        <v>35</v>
      </c>
      <c r="P209" s="159">
        <f>O209*H209</f>
        <v>0</v>
      </c>
      <c r="Q209" s="159">
        <v>0</v>
      </c>
      <c r="R209" s="159">
        <f>Q209*H209</f>
        <v>0</v>
      </c>
      <c r="S209" s="159">
        <v>0</v>
      </c>
      <c r="T209" s="160">
        <f>S209*H209</f>
        <v>0</v>
      </c>
      <c r="AR209" s="161" t="s">
        <v>132</v>
      </c>
      <c r="AT209" s="161" t="s">
        <v>128</v>
      </c>
      <c r="AU209" s="161" t="s">
        <v>80</v>
      </c>
      <c r="AY209" s="16" t="s">
        <v>126</v>
      </c>
      <c r="BE209" s="92">
        <f>IF(N209="základní",J209,0)</f>
        <v>0</v>
      </c>
      <c r="BF209" s="92">
        <f>IF(N209="snížená",J209,0)</f>
        <v>0</v>
      </c>
      <c r="BG209" s="92">
        <f>IF(N209="zákl. přenesená",J209,0)</f>
        <v>0</v>
      </c>
      <c r="BH209" s="92">
        <f>IF(N209="sníž. přenesená",J209,0)</f>
        <v>0</v>
      </c>
      <c r="BI209" s="92">
        <f>IF(N209="nulová",J209,0)</f>
        <v>0</v>
      </c>
      <c r="BJ209" s="16" t="s">
        <v>78</v>
      </c>
      <c r="BK209" s="92">
        <f>ROUND(I209*H209,2)</f>
        <v>0</v>
      </c>
      <c r="BL209" s="16" t="s">
        <v>132</v>
      </c>
      <c r="BM209" s="161" t="s">
        <v>259</v>
      </c>
    </row>
    <row r="210" spans="2:65" s="13" customFormat="1">
      <c r="B210" s="172"/>
      <c r="D210" s="162" t="s">
        <v>158</v>
      </c>
      <c r="E210" s="173" t="s">
        <v>1</v>
      </c>
      <c r="F210" s="174" t="s">
        <v>252</v>
      </c>
      <c r="H210" s="173" t="s">
        <v>1</v>
      </c>
      <c r="I210" s="175"/>
      <c r="L210" s="172"/>
      <c r="M210" s="176"/>
      <c r="T210" s="177"/>
      <c r="AT210" s="173" t="s">
        <v>158</v>
      </c>
      <c r="AU210" s="173" t="s">
        <v>80</v>
      </c>
      <c r="AV210" s="13" t="s">
        <v>78</v>
      </c>
      <c r="AW210" s="13" t="s">
        <v>26</v>
      </c>
      <c r="AX210" s="13" t="s">
        <v>70</v>
      </c>
      <c r="AY210" s="173" t="s">
        <v>126</v>
      </c>
    </row>
    <row r="211" spans="2:65" s="12" customFormat="1">
      <c r="B211" s="165"/>
      <c r="D211" s="162" t="s">
        <v>158</v>
      </c>
      <c r="E211" s="166" t="s">
        <v>1</v>
      </c>
      <c r="F211" s="167" t="s">
        <v>253</v>
      </c>
      <c r="H211" s="168">
        <v>1083.8340000000001</v>
      </c>
      <c r="I211" s="169"/>
      <c r="L211" s="165"/>
      <c r="M211" s="170"/>
      <c r="T211" s="171"/>
      <c r="AT211" s="166" t="s">
        <v>158</v>
      </c>
      <c r="AU211" s="166" t="s">
        <v>80</v>
      </c>
      <c r="AV211" s="12" t="s">
        <v>80</v>
      </c>
      <c r="AW211" s="12" t="s">
        <v>26</v>
      </c>
      <c r="AX211" s="12" t="s">
        <v>70</v>
      </c>
      <c r="AY211" s="166" t="s">
        <v>126</v>
      </c>
    </row>
    <row r="212" spans="2:65" s="13" customFormat="1">
      <c r="B212" s="172"/>
      <c r="D212" s="162" t="s">
        <v>158</v>
      </c>
      <c r="E212" s="173" t="s">
        <v>1</v>
      </c>
      <c r="F212" s="174" t="s">
        <v>260</v>
      </c>
      <c r="H212" s="173" t="s">
        <v>1</v>
      </c>
      <c r="I212" s="175"/>
      <c r="L212" s="172"/>
      <c r="M212" s="176"/>
      <c r="T212" s="177"/>
      <c r="AT212" s="173" t="s">
        <v>158</v>
      </c>
      <c r="AU212" s="173" t="s">
        <v>80</v>
      </c>
      <c r="AV212" s="13" t="s">
        <v>78</v>
      </c>
      <c r="AW212" s="13" t="s">
        <v>26</v>
      </c>
      <c r="AX212" s="13" t="s">
        <v>70</v>
      </c>
      <c r="AY212" s="173" t="s">
        <v>126</v>
      </c>
    </row>
    <row r="213" spans="2:65" s="12" customFormat="1">
      <c r="B213" s="165"/>
      <c r="D213" s="162" t="s">
        <v>158</v>
      </c>
      <c r="E213" s="166" t="s">
        <v>1</v>
      </c>
      <c r="F213" s="167" t="s">
        <v>261</v>
      </c>
      <c r="H213" s="168">
        <v>758.68399999999997</v>
      </c>
      <c r="I213" s="169"/>
      <c r="L213" s="165"/>
      <c r="M213" s="170"/>
      <c r="T213" s="171"/>
      <c r="AT213" s="166" t="s">
        <v>158</v>
      </c>
      <c r="AU213" s="166" t="s">
        <v>80</v>
      </c>
      <c r="AV213" s="12" t="s">
        <v>80</v>
      </c>
      <c r="AW213" s="12" t="s">
        <v>26</v>
      </c>
      <c r="AX213" s="12" t="s">
        <v>78</v>
      </c>
      <c r="AY213" s="166" t="s">
        <v>126</v>
      </c>
    </row>
    <row r="214" spans="2:65" s="1" customFormat="1" ht="37.9" customHeight="1">
      <c r="B214" s="124"/>
      <c r="C214" s="150" t="s">
        <v>262</v>
      </c>
      <c r="D214" s="150" t="s">
        <v>128</v>
      </c>
      <c r="E214" s="151" t="s">
        <v>263</v>
      </c>
      <c r="F214" s="152" t="s">
        <v>264</v>
      </c>
      <c r="G214" s="153" t="s">
        <v>179</v>
      </c>
      <c r="H214" s="154">
        <v>57.362000000000002</v>
      </c>
      <c r="I214" s="155"/>
      <c r="J214" s="156">
        <f>ROUND(I214*H214,2)</f>
        <v>0</v>
      </c>
      <c r="K214" s="157"/>
      <c r="L214" s="33"/>
      <c r="M214" s="158" t="s">
        <v>1</v>
      </c>
      <c r="N214" s="123" t="s">
        <v>35</v>
      </c>
      <c r="P214" s="159">
        <f>O214*H214</f>
        <v>0</v>
      </c>
      <c r="Q214" s="159">
        <v>0</v>
      </c>
      <c r="R214" s="159">
        <f>Q214*H214</f>
        <v>0</v>
      </c>
      <c r="S214" s="159">
        <v>0</v>
      </c>
      <c r="T214" s="160">
        <f>S214*H214</f>
        <v>0</v>
      </c>
      <c r="AR214" s="161" t="s">
        <v>132</v>
      </c>
      <c r="AT214" s="161" t="s">
        <v>128</v>
      </c>
      <c r="AU214" s="161" t="s">
        <v>80</v>
      </c>
      <c r="AY214" s="16" t="s">
        <v>126</v>
      </c>
      <c r="BE214" s="92">
        <f>IF(N214="základní",J214,0)</f>
        <v>0</v>
      </c>
      <c r="BF214" s="92">
        <f>IF(N214="snížená",J214,0)</f>
        <v>0</v>
      </c>
      <c r="BG214" s="92">
        <f>IF(N214="zákl. přenesená",J214,0)</f>
        <v>0</v>
      </c>
      <c r="BH214" s="92">
        <f>IF(N214="sníž. přenesená",J214,0)</f>
        <v>0</v>
      </c>
      <c r="BI214" s="92">
        <f>IF(N214="nulová",J214,0)</f>
        <v>0</v>
      </c>
      <c r="BJ214" s="16" t="s">
        <v>78</v>
      </c>
      <c r="BK214" s="92">
        <f>ROUND(I214*H214,2)</f>
        <v>0</v>
      </c>
      <c r="BL214" s="16" t="s">
        <v>132</v>
      </c>
      <c r="BM214" s="161" t="s">
        <v>265</v>
      </c>
    </row>
    <row r="215" spans="2:65" s="12" customFormat="1">
      <c r="B215" s="165"/>
      <c r="D215" s="162" t="s">
        <v>158</v>
      </c>
      <c r="E215" s="166" t="s">
        <v>1</v>
      </c>
      <c r="F215" s="167" t="s">
        <v>266</v>
      </c>
      <c r="H215" s="168">
        <v>191.20699999999999</v>
      </c>
      <c r="I215" s="169"/>
      <c r="L215" s="165"/>
      <c r="M215" s="170"/>
      <c r="T215" s="171"/>
      <c r="AT215" s="166" t="s">
        <v>158</v>
      </c>
      <c r="AU215" s="166" t="s">
        <v>80</v>
      </c>
      <c r="AV215" s="12" t="s">
        <v>80</v>
      </c>
      <c r="AW215" s="12" t="s">
        <v>26</v>
      </c>
      <c r="AX215" s="12" t="s">
        <v>70</v>
      </c>
      <c r="AY215" s="166" t="s">
        <v>126</v>
      </c>
    </row>
    <row r="216" spans="2:65" s="13" customFormat="1">
      <c r="B216" s="172"/>
      <c r="D216" s="162" t="s">
        <v>158</v>
      </c>
      <c r="E216" s="173" t="s">
        <v>1</v>
      </c>
      <c r="F216" s="174" t="s">
        <v>254</v>
      </c>
      <c r="H216" s="173" t="s">
        <v>1</v>
      </c>
      <c r="I216" s="175"/>
      <c r="L216" s="172"/>
      <c r="M216" s="176"/>
      <c r="T216" s="177"/>
      <c r="AT216" s="173" t="s">
        <v>158</v>
      </c>
      <c r="AU216" s="173" t="s">
        <v>80</v>
      </c>
      <c r="AV216" s="13" t="s">
        <v>78</v>
      </c>
      <c r="AW216" s="13" t="s">
        <v>26</v>
      </c>
      <c r="AX216" s="13" t="s">
        <v>70</v>
      </c>
      <c r="AY216" s="173" t="s">
        <v>126</v>
      </c>
    </row>
    <row r="217" spans="2:65" s="12" customFormat="1">
      <c r="B217" s="165"/>
      <c r="D217" s="162" t="s">
        <v>158</v>
      </c>
      <c r="E217" s="166" t="s">
        <v>1</v>
      </c>
      <c r="F217" s="167" t="s">
        <v>267</v>
      </c>
      <c r="H217" s="168">
        <v>57.362000000000002</v>
      </c>
      <c r="I217" s="169"/>
      <c r="L217" s="165"/>
      <c r="M217" s="170"/>
      <c r="T217" s="171"/>
      <c r="AT217" s="166" t="s">
        <v>158</v>
      </c>
      <c r="AU217" s="166" t="s">
        <v>80</v>
      </c>
      <c r="AV217" s="12" t="s">
        <v>80</v>
      </c>
      <c r="AW217" s="12" t="s">
        <v>26</v>
      </c>
      <c r="AX217" s="12" t="s">
        <v>78</v>
      </c>
      <c r="AY217" s="166" t="s">
        <v>126</v>
      </c>
    </row>
    <row r="218" spans="2:65" s="1" customFormat="1" ht="37.9" customHeight="1">
      <c r="B218" s="124"/>
      <c r="C218" s="150" t="s">
        <v>268</v>
      </c>
      <c r="D218" s="150" t="s">
        <v>128</v>
      </c>
      <c r="E218" s="151" t="s">
        <v>269</v>
      </c>
      <c r="F218" s="152" t="s">
        <v>270</v>
      </c>
      <c r="G218" s="153" t="s">
        <v>179</v>
      </c>
      <c r="H218" s="154">
        <v>133.845</v>
      </c>
      <c r="I218" s="155"/>
      <c r="J218" s="156">
        <f>ROUND(I218*H218,2)</f>
        <v>0</v>
      </c>
      <c r="K218" s="157"/>
      <c r="L218" s="33"/>
      <c r="M218" s="158" t="s">
        <v>1</v>
      </c>
      <c r="N218" s="123" t="s">
        <v>35</v>
      </c>
      <c r="P218" s="159">
        <f>O218*H218</f>
        <v>0</v>
      </c>
      <c r="Q218" s="159">
        <v>0</v>
      </c>
      <c r="R218" s="159">
        <f>Q218*H218</f>
        <v>0</v>
      </c>
      <c r="S218" s="159">
        <v>0</v>
      </c>
      <c r="T218" s="160">
        <f>S218*H218</f>
        <v>0</v>
      </c>
      <c r="AR218" s="161" t="s">
        <v>132</v>
      </c>
      <c r="AT218" s="161" t="s">
        <v>128</v>
      </c>
      <c r="AU218" s="161" t="s">
        <v>80</v>
      </c>
      <c r="AY218" s="16" t="s">
        <v>126</v>
      </c>
      <c r="BE218" s="92">
        <f>IF(N218="základní",J218,0)</f>
        <v>0</v>
      </c>
      <c r="BF218" s="92">
        <f>IF(N218="snížená",J218,0)</f>
        <v>0</v>
      </c>
      <c r="BG218" s="92">
        <f>IF(N218="zákl. přenesená",J218,0)</f>
        <v>0</v>
      </c>
      <c r="BH218" s="92">
        <f>IF(N218="sníž. přenesená",J218,0)</f>
        <v>0</v>
      </c>
      <c r="BI218" s="92">
        <f>IF(N218="nulová",J218,0)</f>
        <v>0</v>
      </c>
      <c r="BJ218" s="16" t="s">
        <v>78</v>
      </c>
      <c r="BK218" s="92">
        <f>ROUND(I218*H218,2)</f>
        <v>0</v>
      </c>
      <c r="BL218" s="16" t="s">
        <v>132</v>
      </c>
      <c r="BM218" s="161" t="s">
        <v>271</v>
      </c>
    </row>
    <row r="219" spans="2:65" s="12" customFormat="1">
      <c r="B219" s="165"/>
      <c r="D219" s="162" t="s">
        <v>158</v>
      </c>
      <c r="E219" s="166" t="s">
        <v>1</v>
      </c>
      <c r="F219" s="167" t="s">
        <v>266</v>
      </c>
      <c r="H219" s="168">
        <v>191.20699999999999</v>
      </c>
      <c r="I219" s="169"/>
      <c r="L219" s="165"/>
      <c r="M219" s="170"/>
      <c r="T219" s="171"/>
      <c r="AT219" s="166" t="s">
        <v>158</v>
      </c>
      <c r="AU219" s="166" t="s">
        <v>80</v>
      </c>
      <c r="AV219" s="12" t="s">
        <v>80</v>
      </c>
      <c r="AW219" s="12" t="s">
        <v>26</v>
      </c>
      <c r="AX219" s="12" t="s">
        <v>70</v>
      </c>
      <c r="AY219" s="166" t="s">
        <v>126</v>
      </c>
    </row>
    <row r="220" spans="2:65" s="13" customFormat="1">
      <c r="B220" s="172"/>
      <c r="D220" s="162" t="s">
        <v>158</v>
      </c>
      <c r="E220" s="173" t="s">
        <v>1</v>
      </c>
      <c r="F220" s="174" t="s">
        <v>260</v>
      </c>
      <c r="H220" s="173" t="s">
        <v>1</v>
      </c>
      <c r="I220" s="175"/>
      <c r="L220" s="172"/>
      <c r="M220" s="176"/>
      <c r="T220" s="177"/>
      <c r="AT220" s="173" t="s">
        <v>158</v>
      </c>
      <c r="AU220" s="173" t="s">
        <v>80</v>
      </c>
      <c r="AV220" s="13" t="s">
        <v>78</v>
      </c>
      <c r="AW220" s="13" t="s">
        <v>26</v>
      </c>
      <c r="AX220" s="13" t="s">
        <v>70</v>
      </c>
      <c r="AY220" s="173" t="s">
        <v>126</v>
      </c>
    </row>
    <row r="221" spans="2:65" s="12" customFormat="1">
      <c r="B221" s="165"/>
      <c r="D221" s="162" t="s">
        <v>158</v>
      </c>
      <c r="E221" s="166" t="s">
        <v>1</v>
      </c>
      <c r="F221" s="167" t="s">
        <v>272</v>
      </c>
      <c r="H221" s="168">
        <v>133.845</v>
      </c>
      <c r="I221" s="169"/>
      <c r="L221" s="165"/>
      <c r="M221" s="170"/>
      <c r="T221" s="171"/>
      <c r="AT221" s="166" t="s">
        <v>158</v>
      </c>
      <c r="AU221" s="166" t="s">
        <v>80</v>
      </c>
      <c r="AV221" s="12" t="s">
        <v>80</v>
      </c>
      <c r="AW221" s="12" t="s">
        <v>26</v>
      </c>
      <c r="AX221" s="12" t="s">
        <v>78</v>
      </c>
      <c r="AY221" s="166" t="s">
        <v>126</v>
      </c>
    </row>
    <row r="222" spans="2:65" s="1" customFormat="1" ht="24.2" customHeight="1">
      <c r="B222" s="124"/>
      <c r="C222" s="150" t="s">
        <v>273</v>
      </c>
      <c r="D222" s="150" t="s">
        <v>128</v>
      </c>
      <c r="E222" s="151" t="s">
        <v>274</v>
      </c>
      <c r="F222" s="152" t="s">
        <v>275</v>
      </c>
      <c r="G222" s="153" t="s">
        <v>179</v>
      </c>
      <c r="H222" s="154">
        <v>162.57499999999999</v>
      </c>
      <c r="I222" s="155"/>
      <c r="J222" s="156">
        <f>ROUND(I222*H222,2)</f>
        <v>0</v>
      </c>
      <c r="K222" s="157"/>
      <c r="L222" s="33"/>
      <c r="M222" s="158" t="s">
        <v>1</v>
      </c>
      <c r="N222" s="123" t="s">
        <v>35</v>
      </c>
      <c r="P222" s="159">
        <f>O222*H222</f>
        <v>0</v>
      </c>
      <c r="Q222" s="159">
        <v>0</v>
      </c>
      <c r="R222" s="159">
        <f>Q222*H222</f>
        <v>0</v>
      </c>
      <c r="S222" s="159">
        <v>0</v>
      </c>
      <c r="T222" s="160">
        <f>S222*H222</f>
        <v>0</v>
      </c>
      <c r="AR222" s="161" t="s">
        <v>132</v>
      </c>
      <c r="AT222" s="161" t="s">
        <v>128</v>
      </c>
      <c r="AU222" s="161" t="s">
        <v>80</v>
      </c>
      <c r="AY222" s="16" t="s">
        <v>126</v>
      </c>
      <c r="BE222" s="92">
        <f>IF(N222="základní",J222,0)</f>
        <v>0</v>
      </c>
      <c r="BF222" s="92">
        <f>IF(N222="snížená",J222,0)</f>
        <v>0</v>
      </c>
      <c r="BG222" s="92">
        <f>IF(N222="zákl. přenesená",J222,0)</f>
        <v>0</v>
      </c>
      <c r="BH222" s="92">
        <f>IF(N222="sníž. přenesená",J222,0)</f>
        <v>0</v>
      </c>
      <c r="BI222" s="92">
        <f>IF(N222="nulová",J222,0)</f>
        <v>0</v>
      </c>
      <c r="BJ222" s="16" t="s">
        <v>78</v>
      </c>
      <c r="BK222" s="92">
        <f>ROUND(I222*H222,2)</f>
        <v>0</v>
      </c>
      <c r="BL222" s="16" t="s">
        <v>132</v>
      </c>
      <c r="BM222" s="161" t="s">
        <v>276</v>
      </c>
    </row>
    <row r="223" spans="2:65" s="12" customFormat="1">
      <c r="B223" s="165"/>
      <c r="D223" s="162" t="s">
        <v>158</v>
      </c>
      <c r="E223" s="166" t="s">
        <v>1</v>
      </c>
      <c r="F223" s="167" t="s">
        <v>277</v>
      </c>
      <c r="H223" s="168">
        <v>541.91700000000003</v>
      </c>
      <c r="I223" s="169"/>
      <c r="L223" s="165"/>
      <c r="M223" s="170"/>
      <c r="T223" s="171"/>
      <c r="AT223" s="166" t="s">
        <v>158</v>
      </c>
      <c r="AU223" s="166" t="s">
        <v>80</v>
      </c>
      <c r="AV223" s="12" t="s">
        <v>80</v>
      </c>
      <c r="AW223" s="12" t="s">
        <v>26</v>
      </c>
      <c r="AX223" s="12" t="s">
        <v>70</v>
      </c>
      <c r="AY223" s="166" t="s">
        <v>126</v>
      </c>
    </row>
    <row r="224" spans="2:65" s="13" customFormat="1">
      <c r="B224" s="172"/>
      <c r="D224" s="162" t="s">
        <v>158</v>
      </c>
      <c r="E224" s="173" t="s">
        <v>1</v>
      </c>
      <c r="F224" s="174" t="s">
        <v>254</v>
      </c>
      <c r="H224" s="173" t="s">
        <v>1</v>
      </c>
      <c r="I224" s="175"/>
      <c r="L224" s="172"/>
      <c r="M224" s="176"/>
      <c r="T224" s="177"/>
      <c r="AT224" s="173" t="s">
        <v>158</v>
      </c>
      <c r="AU224" s="173" t="s">
        <v>80</v>
      </c>
      <c r="AV224" s="13" t="s">
        <v>78</v>
      </c>
      <c r="AW224" s="13" t="s">
        <v>26</v>
      </c>
      <c r="AX224" s="13" t="s">
        <v>70</v>
      </c>
      <c r="AY224" s="173" t="s">
        <v>126</v>
      </c>
    </row>
    <row r="225" spans="2:65" s="12" customFormat="1">
      <c r="B225" s="165"/>
      <c r="D225" s="162" t="s">
        <v>158</v>
      </c>
      <c r="E225" s="166" t="s">
        <v>1</v>
      </c>
      <c r="F225" s="167" t="s">
        <v>278</v>
      </c>
      <c r="H225" s="168">
        <v>162.57499999999999</v>
      </c>
      <c r="I225" s="169"/>
      <c r="L225" s="165"/>
      <c r="M225" s="170"/>
      <c r="T225" s="171"/>
      <c r="AT225" s="166" t="s">
        <v>158</v>
      </c>
      <c r="AU225" s="166" t="s">
        <v>80</v>
      </c>
      <c r="AV225" s="12" t="s">
        <v>80</v>
      </c>
      <c r="AW225" s="12" t="s">
        <v>26</v>
      </c>
      <c r="AX225" s="12" t="s">
        <v>78</v>
      </c>
      <c r="AY225" s="166" t="s">
        <v>126</v>
      </c>
    </row>
    <row r="226" spans="2:65" s="1" customFormat="1" ht="24.2" customHeight="1">
      <c r="B226" s="124"/>
      <c r="C226" s="150" t="s">
        <v>279</v>
      </c>
      <c r="D226" s="150" t="s">
        <v>128</v>
      </c>
      <c r="E226" s="151" t="s">
        <v>280</v>
      </c>
      <c r="F226" s="152" t="s">
        <v>281</v>
      </c>
      <c r="G226" s="153" t="s">
        <v>179</v>
      </c>
      <c r="H226" s="154">
        <v>379.34199999999998</v>
      </c>
      <c r="I226" s="155"/>
      <c r="J226" s="156">
        <f>ROUND(I226*H226,2)</f>
        <v>0</v>
      </c>
      <c r="K226" s="157"/>
      <c r="L226" s="33"/>
      <c r="M226" s="158" t="s">
        <v>1</v>
      </c>
      <c r="N226" s="123" t="s">
        <v>35</v>
      </c>
      <c r="P226" s="159">
        <f>O226*H226</f>
        <v>0</v>
      </c>
      <c r="Q226" s="159">
        <v>0</v>
      </c>
      <c r="R226" s="159">
        <f>Q226*H226</f>
        <v>0</v>
      </c>
      <c r="S226" s="159">
        <v>0</v>
      </c>
      <c r="T226" s="160">
        <f>S226*H226</f>
        <v>0</v>
      </c>
      <c r="AR226" s="161" t="s">
        <v>132</v>
      </c>
      <c r="AT226" s="161" t="s">
        <v>128</v>
      </c>
      <c r="AU226" s="161" t="s">
        <v>80</v>
      </c>
      <c r="AY226" s="16" t="s">
        <v>126</v>
      </c>
      <c r="BE226" s="92">
        <f>IF(N226="základní",J226,0)</f>
        <v>0</v>
      </c>
      <c r="BF226" s="92">
        <f>IF(N226="snížená",J226,0)</f>
        <v>0</v>
      </c>
      <c r="BG226" s="92">
        <f>IF(N226="zákl. přenesená",J226,0)</f>
        <v>0</v>
      </c>
      <c r="BH226" s="92">
        <f>IF(N226="sníž. přenesená",J226,0)</f>
        <v>0</v>
      </c>
      <c r="BI226" s="92">
        <f>IF(N226="nulová",J226,0)</f>
        <v>0</v>
      </c>
      <c r="BJ226" s="16" t="s">
        <v>78</v>
      </c>
      <c r="BK226" s="92">
        <f>ROUND(I226*H226,2)</f>
        <v>0</v>
      </c>
      <c r="BL226" s="16" t="s">
        <v>132</v>
      </c>
      <c r="BM226" s="161" t="s">
        <v>282</v>
      </c>
    </row>
    <row r="227" spans="2:65" s="12" customFormat="1">
      <c r="B227" s="165"/>
      <c r="D227" s="162" t="s">
        <v>158</v>
      </c>
      <c r="E227" s="166" t="s">
        <v>1</v>
      </c>
      <c r="F227" s="167" t="s">
        <v>277</v>
      </c>
      <c r="H227" s="168">
        <v>541.91700000000003</v>
      </c>
      <c r="I227" s="169"/>
      <c r="L227" s="165"/>
      <c r="M227" s="170"/>
      <c r="T227" s="171"/>
      <c r="AT227" s="166" t="s">
        <v>158</v>
      </c>
      <c r="AU227" s="166" t="s">
        <v>80</v>
      </c>
      <c r="AV227" s="12" t="s">
        <v>80</v>
      </c>
      <c r="AW227" s="12" t="s">
        <v>26</v>
      </c>
      <c r="AX227" s="12" t="s">
        <v>70</v>
      </c>
      <c r="AY227" s="166" t="s">
        <v>126</v>
      </c>
    </row>
    <row r="228" spans="2:65" s="13" customFormat="1">
      <c r="B228" s="172"/>
      <c r="D228" s="162" t="s">
        <v>158</v>
      </c>
      <c r="E228" s="173" t="s">
        <v>1</v>
      </c>
      <c r="F228" s="174" t="s">
        <v>260</v>
      </c>
      <c r="H228" s="173" t="s">
        <v>1</v>
      </c>
      <c r="I228" s="175"/>
      <c r="L228" s="172"/>
      <c r="M228" s="176"/>
      <c r="T228" s="177"/>
      <c r="AT228" s="173" t="s">
        <v>158</v>
      </c>
      <c r="AU228" s="173" t="s">
        <v>80</v>
      </c>
      <c r="AV228" s="13" t="s">
        <v>78</v>
      </c>
      <c r="AW228" s="13" t="s">
        <v>26</v>
      </c>
      <c r="AX228" s="13" t="s">
        <v>70</v>
      </c>
      <c r="AY228" s="173" t="s">
        <v>126</v>
      </c>
    </row>
    <row r="229" spans="2:65" s="12" customFormat="1">
      <c r="B229" s="165"/>
      <c r="D229" s="162" t="s">
        <v>158</v>
      </c>
      <c r="E229" s="166" t="s">
        <v>1</v>
      </c>
      <c r="F229" s="167" t="s">
        <v>283</v>
      </c>
      <c r="H229" s="168">
        <v>379.34199999999998</v>
      </c>
      <c r="I229" s="169"/>
      <c r="L229" s="165"/>
      <c r="M229" s="170"/>
      <c r="T229" s="171"/>
      <c r="AT229" s="166" t="s">
        <v>158</v>
      </c>
      <c r="AU229" s="166" t="s">
        <v>80</v>
      </c>
      <c r="AV229" s="12" t="s">
        <v>80</v>
      </c>
      <c r="AW229" s="12" t="s">
        <v>26</v>
      </c>
      <c r="AX229" s="12" t="s">
        <v>78</v>
      </c>
      <c r="AY229" s="166" t="s">
        <v>126</v>
      </c>
    </row>
    <row r="230" spans="2:65" s="1" customFormat="1" ht="24.2" customHeight="1">
      <c r="B230" s="124"/>
      <c r="C230" s="150" t="s">
        <v>284</v>
      </c>
      <c r="D230" s="150" t="s">
        <v>128</v>
      </c>
      <c r="E230" s="151" t="s">
        <v>285</v>
      </c>
      <c r="F230" s="152" t="s">
        <v>286</v>
      </c>
      <c r="G230" s="153" t="s">
        <v>287</v>
      </c>
      <c r="H230" s="154">
        <v>344.173</v>
      </c>
      <c r="I230" s="155"/>
      <c r="J230" s="156">
        <f>ROUND(I230*H230,2)</f>
        <v>0</v>
      </c>
      <c r="K230" s="157"/>
      <c r="L230" s="33"/>
      <c r="M230" s="158" t="s">
        <v>1</v>
      </c>
      <c r="N230" s="123" t="s">
        <v>35</v>
      </c>
      <c r="P230" s="159">
        <f>O230*H230</f>
        <v>0</v>
      </c>
      <c r="Q230" s="159">
        <v>0</v>
      </c>
      <c r="R230" s="159">
        <f>Q230*H230</f>
        <v>0</v>
      </c>
      <c r="S230" s="159">
        <v>0</v>
      </c>
      <c r="T230" s="160">
        <f>S230*H230</f>
        <v>0</v>
      </c>
      <c r="AR230" s="161" t="s">
        <v>132</v>
      </c>
      <c r="AT230" s="161" t="s">
        <v>128</v>
      </c>
      <c r="AU230" s="161" t="s">
        <v>80</v>
      </c>
      <c r="AY230" s="16" t="s">
        <v>126</v>
      </c>
      <c r="BE230" s="92">
        <f>IF(N230="základní",J230,0)</f>
        <v>0</v>
      </c>
      <c r="BF230" s="92">
        <f>IF(N230="snížená",J230,0)</f>
        <v>0</v>
      </c>
      <c r="BG230" s="92">
        <f>IF(N230="zákl. přenesená",J230,0)</f>
        <v>0</v>
      </c>
      <c r="BH230" s="92">
        <f>IF(N230="sníž. přenesená",J230,0)</f>
        <v>0</v>
      </c>
      <c r="BI230" s="92">
        <f>IF(N230="nulová",J230,0)</f>
        <v>0</v>
      </c>
      <c r="BJ230" s="16" t="s">
        <v>78</v>
      </c>
      <c r="BK230" s="92">
        <f>ROUND(I230*H230,2)</f>
        <v>0</v>
      </c>
      <c r="BL230" s="16" t="s">
        <v>132</v>
      </c>
      <c r="BM230" s="161" t="s">
        <v>288</v>
      </c>
    </row>
    <row r="231" spans="2:65" s="12" customFormat="1">
      <c r="B231" s="165"/>
      <c r="D231" s="162" t="s">
        <v>158</v>
      </c>
      <c r="E231" s="166" t="s">
        <v>1</v>
      </c>
      <c r="F231" s="167" t="s">
        <v>289</v>
      </c>
      <c r="H231" s="168">
        <v>344.173</v>
      </c>
      <c r="I231" s="169"/>
      <c r="L231" s="165"/>
      <c r="M231" s="170"/>
      <c r="T231" s="171"/>
      <c r="AT231" s="166" t="s">
        <v>158</v>
      </c>
      <c r="AU231" s="166" t="s">
        <v>80</v>
      </c>
      <c r="AV231" s="12" t="s">
        <v>80</v>
      </c>
      <c r="AW231" s="12" t="s">
        <v>26</v>
      </c>
      <c r="AX231" s="12" t="s">
        <v>78</v>
      </c>
      <c r="AY231" s="166" t="s">
        <v>126</v>
      </c>
    </row>
    <row r="232" spans="2:65" s="1" customFormat="1" ht="16.5" customHeight="1">
      <c r="B232" s="124"/>
      <c r="C232" s="150" t="s">
        <v>290</v>
      </c>
      <c r="D232" s="150" t="s">
        <v>128</v>
      </c>
      <c r="E232" s="151" t="s">
        <v>291</v>
      </c>
      <c r="F232" s="152" t="s">
        <v>292</v>
      </c>
      <c r="G232" s="153" t="s">
        <v>179</v>
      </c>
      <c r="H232" s="154">
        <v>733.12400000000002</v>
      </c>
      <c r="I232" s="155"/>
      <c r="J232" s="156">
        <f>ROUND(I232*H232,2)</f>
        <v>0</v>
      </c>
      <c r="K232" s="157"/>
      <c r="L232" s="33"/>
      <c r="M232" s="158" t="s">
        <v>1</v>
      </c>
      <c r="N232" s="123" t="s">
        <v>35</v>
      </c>
      <c r="P232" s="159">
        <f>O232*H232</f>
        <v>0</v>
      </c>
      <c r="Q232" s="159">
        <v>0</v>
      </c>
      <c r="R232" s="159">
        <f>Q232*H232</f>
        <v>0</v>
      </c>
      <c r="S232" s="159">
        <v>0</v>
      </c>
      <c r="T232" s="160">
        <f>S232*H232</f>
        <v>0</v>
      </c>
      <c r="AR232" s="161" t="s">
        <v>132</v>
      </c>
      <c r="AT232" s="161" t="s">
        <v>128</v>
      </c>
      <c r="AU232" s="161" t="s">
        <v>80</v>
      </c>
      <c r="AY232" s="16" t="s">
        <v>126</v>
      </c>
      <c r="BE232" s="92">
        <f>IF(N232="základní",J232,0)</f>
        <v>0</v>
      </c>
      <c r="BF232" s="92">
        <f>IF(N232="snížená",J232,0)</f>
        <v>0</v>
      </c>
      <c r="BG232" s="92">
        <f>IF(N232="zákl. přenesená",J232,0)</f>
        <v>0</v>
      </c>
      <c r="BH232" s="92">
        <f>IF(N232="sníž. přenesená",J232,0)</f>
        <v>0</v>
      </c>
      <c r="BI232" s="92">
        <f>IF(N232="nulová",J232,0)</f>
        <v>0</v>
      </c>
      <c r="BJ232" s="16" t="s">
        <v>78</v>
      </c>
      <c r="BK232" s="92">
        <f>ROUND(I232*H232,2)</f>
        <v>0</v>
      </c>
      <c r="BL232" s="16" t="s">
        <v>132</v>
      </c>
      <c r="BM232" s="161" t="s">
        <v>293</v>
      </c>
    </row>
    <row r="233" spans="2:65" s="13" customFormat="1">
      <c r="B233" s="172"/>
      <c r="D233" s="162" t="s">
        <v>158</v>
      </c>
      <c r="E233" s="173" t="s">
        <v>1</v>
      </c>
      <c r="F233" s="174" t="s">
        <v>294</v>
      </c>
      <c r="H233" s="173" t="s">
        <v>1</v>
      </c>
      <c r="I233" s="175"/>
      <c r="L233" s="172"/>
      <c r="M233" s="176"/>
      <c r="T233" s="177"/>
      <c r="AT233" s="173" t="s">
        <v>158</v>
      </c>
      <c r="AU233" s="173" t="s">
        <v>80</v>
      </c>
      <c r="AV233" s="13" t="s">
        <v>78</v>
      </c>
      <c r="AW233" s="13" t="s">
        <v>26</v>
      </c>
      <c r="AX233" s="13" t="s">
        <v>70</v>
      </c>
      <c r="AY233" s="173" t="s">
        <v>126</v>
      </c>
    </row>
    <row r="234" spans="2:65" s="12" customFormat="1">
      <c r="B234" s="165"/>
      <c r="D234" s="162" t="s">
        <v>158</v>
      </c>
      <c r="E234" s="166" t="s">
        <v>1</v>
      </c>
      <c r="F234" s="167" t="s">
        <v>295</v>
      </c>
      <c r="H234" s="168">
        <v>191.20699999999999</v>
      </c>
      <c r="I234" s="169"/>
      <c r="L234" s="165"/>
      <c r="M234" s="170"/>
      <c r="T234" s="171"/>
      <c r="AT234" s="166" t="s">
        <v>158</v>
      </c>
      <c r="AU234" s="166" t="s">
        <v>80</v>
      </c>
      <c r="AV234" s="12" t="s">
        <v>80</v>
      </c>
      <c r="AW234" s="12" t="s">
        <v>26</v>
      </c>
      <c r="AX234" s="12" t="s">
        <v>70</v>
      </c>
      <c r="AY234" s="166" t="s">
        <v>126</v>
      </c>
    </row>
    <row r="235" spans="2:65" s="13" customFormat="1">
      <c r="B235" s="172"/>
      <c r="D235" s="162" t="s">
        <v>158</v>
      </c>
      <c r="E235" s="173" t="s">
        <v>1</v>
      </c>
      <c r="F235" s="174" t="s">
        <v>296</v>
      </c>
      <c r="H235" s="173" t="s">
        <v>1</v>
      </c>
      <c r="I235" s="175"/>
      <c r="L235" s="172"/>
      <c r="M235" s="176"/>
      <c r="T235" s="177"/>
      <c r="AT235" s="173" t="s">
        <v>158</v>
      </c>
      <c r="AU235" s="173" t="s">
        <v>80</v>
      </c>
      <c r="AV235" s="13" t="s">
        <v>78</v>
      </c>
      <c r="AW235" s="13" t="s">
        <v>26</v>
      </c>
      <c r="AX235" s="13" t="s">
        <v>70</v>
      </c>
      <c r="AY235" s="173" t="s">
        <v>126</v>
      </c>
    </row>
    <row r="236" spans="2:65" s="12" customFormat="1">
      <c r="B236" s="165"/>
      <c r="D236" s="162" t="s">
        <v>158</v>
      </c>
      <c r="E236" s="166" t="s">
        <v>1</v>
      </c>
      <c r="F236" s="167" t="s">
        <v>277</v>
      </c>
      <c r="H236" s="168">
        <v>541.91700000000003</v>
      </c>
      <c r="I236" s="169"/>
      <c r="L236" s="165"/>
      <c r="M236" s="170"/>
      <c r="T236" s="171"/>
      <c r="AT236" s="166" t="s">
        <v>158</v>
      </c>
      <c r="AU236" s="166" t="s">
        <v>80</v>
      </c>
      <c r="AV236" s="12" t="s">
        <v>80</v>
      </c>
      <c r="AW236" s="12" t="s">
        <v>26</v>
      </c>
      <c r="AX236" s="12" t="s">
        <v>70</v>
      </c>
      <c r="AY236" s="166" t="s">
        <v>126</v>
      </c>
    </row>
    <row r="237" spans="2:65" s="14" customFormat="1">
      <c r="B237" s="178"/>
      <c r="D237" s="162" t="s">
        <v>158</v>
      </c>
      <c r="E237" s="179" t="s">
        <v>1</v>
      </c>
      <c r="F237" s="180" t="s">
        <v>188</v>
      </c>
      <c r="H237" s="181">
        <v>733.12400000000002</v>
      </c>
      <c r="I237" s="182"/>
      <c r="L237" s="178"/>
      <c r="M237" s="183"/>
      <c r="T237" s="184"/>
      <c r="AT237" s="179" t="s">
        <v>158</v>
      </c>
      <c r="AU237" s="179" t="s">
        <v>80</v>
      </c>
      <c r="AV237" s="14" t="s">
        <v>132</v>
      </c>
      <c r="AW237" s="14" t="s">
        <v>26</v>
      </c>
      <c r="AX237" s="14" t="s">
        <v>78</v>
      </c>
      <c r="AY237" s="179" t="s">
        <v>126</v>
      </c>
    </row>
    <row r="238" spans="2:65" s="1" customFormat="1" ht="24.2" customHeight="1">
      <c r="B238" s="124"/>
      <c r="C238" s="150" t="s">
        <v>297</v>
      </c>
      <c r="D238" s="150" t="s">
        <v>128</v>
      </c>
      <c r="E238" s="151" t="s">
        <v>298</v>
      </c>
      <c r="F238" s="152" t="s">
        <v>299</v>
      </c>
      <c r="G238" s="153" t="s">
        <v>179</v>
      </c>
      <c r="H238" s="154">
        <v>541.91700000000003</v>
      </c>
      <c r="I238" s="155"/>
      <c r="J238" s="156">
        <f>ROUND(I238*H238,2)</f>
        <v>0</v>
      </c>
      <c r="K238" s="157"/>
      <c r="L238" s="33"/>
      <c r="M238" s="158" t="s">
        <v>1</v>
      </c>
      <c r="N238" s="123" t="s">
        <v>35</v>
      </c>
      <c r="P238" s="159">
        <f>O238*H238</f>
        <v>0</v>
      </c>
      <c r="Q238" s="159">
        <v>0</v>
      </c>
      <c r="R238" s="159">
        <f>Q238*H238</f>
        <v>0</v>
      </c>
      <c r="S238" s="159">
        <v>0</v>
      </c>
      <c r="T238" s="160">
        <f>S238*H238</f>
        <v>0</v>
      </c>
      <c r="AR238" s="161" t="s">
        <v>132</v>
      </c>
      <c r="AT238" s="161" t="s">
        <v>128</v>
      </c>
      <c r="AU238" s="161" t="s">
        <v>80</v>
      </c>
      <c r="AY238" s="16" t="s">
        <v>126</v>
      </c>
      <c r="BE238" s="92">
        <f>IF(N238="základní",J238,0)</f>
        <v>0</v>
      </c>
      <c r="BF238" s="92">
        <f>IF(N238="snížená",J238,0)</f>
        <v>0</v>
      </c>
      <c r="BG238" s="92">
        <f>IF(N238="zákl. přenesená",J238,0)</f>
        <v>0</v>
      </c>
      <c r="BH238" s="92">
        <f>IF(N238="sníž. přenesená",J238,0)</f>
        <v>0</v>
      </c>
      <c r="BI238" s="92">
        <f>IF(N238="nulová",J238,0)</f>
        <v>0</v>
      </c>
      <c r="BJ238" s="16" t="s">
        <v>78</v>
      </c>
      <c r="BK238" s="92">
        <f>ROUND(I238*H238,2)</f>
        <v>0</v>
      </c>
      <c r="BL238" s="16" t="s">
        <v>132</v>
      </c>
      <c r="BM238" s="161" t="s">
        <v>300</v>
      </c>
    </row>
    <row r="239" spans="2:65" s="12" customFormat="1">
      <c r="B239" s="165"/>
      <c r="D239" s="162" t="s">
        <v>158</v>
      </c>
      <c r="E239" s="166" t="s">
        <v>1</v>
      </c>
      <c r="F239" s="167" t="s">
        <v>301</v>
      </c>
      <c r="H239" s="168">
        <v>541.91700000000003</v>
      </c>
      <c r="I239" s="169"/>
      <c r="L239" s="165"/>
      <c r="M239" s="170"/>
      <c r="T239" s="171"/>
      <c r="AT239" s="166" t="s">
        <v>158</v>
      </c>
      <c r="AU239" s="166" t="s">
        <v>80</v>
      </c>
      <c r="AV239" s="12" t="s">
        <v>80</v>
      </c>
      <c r="AW239" s="12" t="s">
        <v>26</v>
      </c>
      <c r="AX239" s="12" t="s">
        <v>78</v>
      </c>
      <c r="AY239" s="166" t="s">
        <v>126</v>
      </c>
    </row>
    <row r="240" spans="2:65" s="1" customFormat="1" ht="24.2" customHeight="1">
      <c r="B240" s="124"/>
      <c r="C240" s="150" t="s">
        <v>302</v>
      </c>
      <c r="D240" s="150" t="s">
        <v>128</v>
      </c>
      <c r="E240" s="151" t="s">
        <v>303</v>
      </c>
      <c r="F240" s="152" t="s">
        <v>304</v>
      </c>
      <c r="G240" s="153" t="s">
        <v>179</v>
      </c>
      <c r="H240" s="154">
        <v>105.446</v>
      </c>
      <c r="I240" s="155"/>
      <c r="J240" s="156">
        <f>ROUND(I240*H240,2)</f>
        <v>0</v>
      </c>
      <c r="K240" s="157"/>
      <c r="L240" s="33"/>
      <c r="M240" s="158" t="s">
        <v>1</v>
      </c>
      <c r="N240" s="123" t="s">
        <v>35</v>
      </c>
      <c r="P240" s="159">
        <f>O240*H240</f>
        <v>0</v>
      </c>
      <c r="Q240" s="159">
        <v>0</v>
      </c>
      <c r="R240" s="159">
        <f>Q240*H240</f>
        <v>0</v>
      </c>
      <c r="S240" s="159">
        <v>0</v>
      </c>
      <c r="T240" s="160">
        <f>S240*H240</f>
        <v>0</v>
      </c>
      <c r="AR240" s="161" t="s">
        <v>132</v>
      </c>
      <c r="AT240" s="161" t="s">
        <v>128</v>
      </c>
      <c r="AU240" s="161" t="s">
        <v>80</v>
      </c>
      <c r="AY240" s="16" t="s">
        <v>126</v>
      </c>
      <c r="BE240" s="92">
        <f>IF(N240="základní",J240,0)</f>
        <v>0</v>
      </c>
      <c r="BF240" s="92">
        <f>IF(N240="snížená",J240,0)</f>
        <v>0</v>
      </c>
      <c r="BG240" s="92">
        <f>IF(N240="zákl. přenesená",J240,0)</f>
        <v>0</v>
      </c>
      <c r="BH240" s="92">
        <f>IF(N240="sníž. přenesená",J240,0)</f>
        <v>0</v>
      </c>
      <c r="BI240" s="92">
        <f>IF(N240="nulová",J240,0)</f>
        <v>0</v>
      </c>
      <c r="BJ240" s="16" t="s">
        <v>78</v>
      </c>
      <c r="BK240" s="92">
        <f>ROUND(I240*H240,2)</f>
        <v>0</v>
      </c>
      <c r="BL240" s="16" t="s">
        <v>132</v>
      </c>
      <c r="BM240" s="161" t="s">
        <v>305</v>
      </c>
    </row>
    <row r="241" spans="2:65" s="13" customFormat="1">
      <c r="B241" s="172"/>
      <c r="D241" s="162" t="s">
        <v>158</v>
      </c>
      <c r="E241" s="173" t="s">
        <v>1</v>
      </c>
      <c r="F241" s="174" t="s">
        <v>181</v>
      </c>
      <c r="H241" s="173" t="s">
        <v>1</v>
      </c>
      <c r="I241" s="175"/>
      <c r="L241" s="172"/>
      <c r="M241" s="176"/>
      <c r="T241" s="177"/>
      <c r="AT241" s="173" t="s">
        <v>158</v>
      </c>
      <c r="AU241" s="173" t="s">
        <v>80</v>
      </c>
      <c r="AV241" s="13" t="s">
        <v>78</v>
      </c>
      <c r="AW241" s="13" t="s">
        <v>26</v>
      </c>
      <c r="AX241" s="13" t="s">
        <v>70</v>
      </c>
      <c r="AY241" s="173" t="s">
        <v>126</v>
      </c>
    </row>
    <row r="242" spans="2:65" s="12" customFormat="1" ht="22.5">
      <c r="B242" s="165"/>
      <c r="D242" s="162" t="s">
        <v>158</v>
      </c>
      <c r="E242" s="166" t="s">
        <v>1</v>
      </c>
      <c r="F242" s="167" t="s">
        <v>306</v>
      </c>
      <c r="H242" s="168">
        <v>78.006</v>
      </c>
      <c r="I242" s="169"/>
      <c r="L242" s="165"/>
      <c r="M242" s="170"/>
      <c r="T242" s="171"/>
      <c r="AT242" s="166" t="s">
        <v>158</v>
      </c>
      <c r="AU242" s="166" t="s">
        <v>80</v>
      </c>
      <c r="AV242" s="12" t="s">
        <v>80</v>
      </c>
      <c r="AW242" s="12" t="s">
        <v>26</v>
      </c>
      <c r="AX242" s="12" t="s">
        <v>70</v>
      </c>
      <c r="AY242" s="166" t="s">
        <v>126</v>
      </c>
    </row>
    <row r="243" spans="2:65" s="12" customFormat="1" ht="22.5">
      <c r="B243" s="165"/>
      <c r="D243" s="162" t="s">
        <v>158</v>
      </c>
      <c r="E243" s="166" t="s">
        <v>1</v>
      </c>
      <c r="F243" s="167" t="s">
        <v>307</v>
      </c>
      <c r="H243" s="168">
        <v>23.393999999999998</v>
      </c>
      <c r="I243" s="169"/>
      <c r="L243" s="165"/>
      <c r="M243" s="170"/>
      <c r="T243" s="171"/>
      <c r="AT243" s="166" t="s">
        <v>158</v>
      </c>
      <c r="AU243" s="166" t="s">
        <v>80</v>
      </c>
      <c r="AV243" s="12" t="s">
        <v>80</v>
      </c>
      <c r="AW243" s="12" t="s">
        <v>26</v>
      </c>
      <c r="AX243" s="12" t="s">
        <v>70</v>
      </c>
      <c r="AY243" s="166" t="s">
        <v>126</v>
      </c>
    </row>
    <row r="244" spans="2:65" s="13" customFormat="1">
      <c r="B244" s="172"/>
      <c r="D244" s="162" t="s">
        <v>158</v>
      </c>
      <c r="E244" s="173" t="s">
        <v>1</v>
      </c>
      <c r="F244" s="174" t="s">
        <v>184</v>
      </c>
      <c r="H244" s="173" t="s">
        <v>1</v>
      </c>
      <c r="I244" s="175"/>
      <c r="L244" s="172"/>
      <c r="M244" s="176"/>
      <c r="T244" s="177"/>
      <c r="AT244" s="173" t="s">
        <v>158</v>
      </c>
      <c r="AU244" s="173" t="s">
        <v>80</v>
      </c>
      <c r="AV244" s="13" t="s">
        <v>78</v>
      </c>
      <c r="AW244" s="13" t="s">
        <v>26</v>
      </c>
      <c r="AX244" s="13" t="s">
        <v>70</v>
      </c>
      <c r="AY244" s="173" t="s">
        <v>126</v>
      </c>
    </row>
    <row r="245" spans="2:65" s="12" customFormat="1" ht="22.5">
      <c r="B245" s="165"/>
      <c r="D245" s="162" t="s">
        <v>158</v>
      </c>
      <c r="E245" s="166" t="s">
        <v>1</v>
      </c>
      <c r="F245" s="167" t="s">
        <v>308</v>
      </c>
      <c r="H245" s="168">
        <v>4.0460000000000003</v>
      </c>
      <c r="I245" s="169"/>
      <c r="L245" s="165"/>
      <c r="M245" s="170"/>
      <c r="T245" s="171"/>
      <c r="AT245" s="166" t="s">
        <v>158</v>
      </c>
      <c r="AU245" s="166" t="s">
        <v>80</v>
      </c>
      <c r="AV245" s="12" t="s">
        <v>80</v>
      </c>
      <c r="AW245" s="12" t="s">
        <v>26</v>
      </c>
      <c r="AX245" s="12" t="s">
        <v>70</v>
      </c>
      <c r="AY245" s="166" t="s">
        <v>126</v>
      </c>
    </row>
    <row r="246" spans="2:65" s="14" customFormat="1">
      <c r="B246" s="178"/>
      <c r="D246" s="162" t="s">
        <v>158</v>
      </c>
      <c r="E246" s="179" t="s">
        <v>1</v>
      </c>
      <c r="F246" s="180" t="s">
        <v>188</v>
      </c>
      <c r="H246" s="181">
        <v>105.446</v>
      </c>
      <c r="I246" s="182"/>
      <c r="L246" s="178"/>
      <c r="M246" s="183"/>
      <c r="T246" s="184"/>
      <c r="AT246" s="179" t="s">
        <v>158</v>
      </c>
      <c r="AU246" s="179" t="s">
        <v>80</v>
      </c>
      <c r="AV246" s="14" t="s">
        <v>132</v>
      </c>
      <c r="AW246" s="14" t="s">
        <v>26</v>
      </c>
      <c r="AX246" s="14" t="s">
        <v>78</v>
      </c>
      <c r="AY246" s="179" t="s">
        <v>126</v>
      </c>
    </row>
    <row r="247" spans="2:65" s="1" customFormat="1" ht="16.5" customHeight="1">
      <c r="B247" s="124"/>
      <c r="C247" s="185" t="s">
        <v>309</v>
      </c>
      <c r="D247" s="185" t="s">
        <v>310</v>
      </c>
      <c r="E247" s="186" t="s">
        <v>311</v>
      </c>
      <c r="F247" s="187" t="s">
        <v>312</v>
      </c>
      <c r="G247" s="188" t="s">
        <v>287</v>
      </c>
      <c r="H247" s="189">
        <v>210.892</v>
      </c>
      <c r="I247" s="190"/>
      <c r="J247" s="191">
        <f>ROUND(I247*H247,2)</f>
        <v>0</v>
      </c>
      <c r="K247" s="192"/>
      <c r="L247" s="193"/>
      <c r="M247" s="194" t="s">
        <v>1</v>
      </c>
      <c r="N247" s="195" t="s">
        <v>35</v>
      </c>
      <c r="P247" s="159">
        <f>O247*H247</f>
        <v>0</v>
      </c>
      <c r="Q247" s="159">
        <v>1</v>
      </c>
      <c r="R247" s="159">
        <f>Q247*H247</f>
        <v>210.892</v>
      </c>
      <c r="S247" s="159">
        <v>0</v>
      </c>
      <c r="T247" s="160">
        <f>S247*H247</f>
        <v>0</v>
      </c>
      <c r="AR247" s="161" t="s">
        <v>164</v>
      </c>
      <c r="AT247" s="161" t="s">
        <v>310</v>
      </c>
      <c r="AU247" s="161" t="s">
        <v>80</v>
      </c>
      <c r="AY247" s="16" t="s">
        <v>126</v>
      </c>
      <c r="BE247" s="92">
        <f>IF(N247="základní",J247,0)</f>
        <v>0</v>
      </c>
      <c r="BF247" s="92">
        <f>IF(N247="snížená",J247,0)</f>
        <v>0</v>
      </c>
      <c r="BG247" s="92">
        <f>IF(N247="zákl. přenesená",J247,0)</f>
        <v>0</v>
      </c>
      <c r="BH247" s="92">
        <f>IF(N247="sníž. přenesená",J247,0)</f>
        <v>0</v>
      </c>
      <c r="BI247" s="92">
        <f>IF(N247="nulová",J247,0)</f>
        <v>0</v>
      </c>
      <c r="BJ247" s="16" t="s">
        <v>78</v>
      </c>
      <c r="BK247" s="92">
        <f>ROUND(I247*H247,2)</f>
        <v>0</v>
      </c>
      <c r="BL247" s="16" t="s">
        <v>132</v>
      </c>
      <c r="BM247" s="161" t="s">
        <v>313</v>
      </c>
    </row>
    <row r="248" spans="2:65" s="12" customFormat="1">
      <c r="B248" s="165"/>
      <c r="D248" s="162" t="s">
        <v>158</v>
      </c>
      <c r="E248" s="166" t="s">
        <v>1</v>
      </c>
      <c r="F248" s="167" t="s">
        <v>314</v>
      </c>
      <c r="H248" s="168">
        <v>210.892</v>
      </c>
      <c r="I248" s="169"/>
      <c r="L248" s="165"/>
      <c r="M248" s="170"/>
      <c r="T248" s="171"/>
      <c r="AT248" s="166" t="s">
        <v>158</v>
      </c>
      <c r="AU248" s="166" t="s">
        <v>80</v>
      </c>
      <c r="AV248" s="12" t="s">
        <v>80</v>
      </c>
      <c r="AW248" s="12" t="s">
        <v>26</v>
      </c>
      <c r="AX248" s="12" t="s">
        <v>78</v>
      </c>
      <c r="AY248" s="166" t="s">
        <v>126</v>
      </c>
    </row>
    <row r="249" spans="2:65" s="1" customFormat="1" ht="24.2" customHeight="1">
      <c r="B249" s="124"/>
      <c r="C249" s="150" t="s">
        <v>315</v>
      </c>
      <c r="D249" s="150" t="s">
        <v>128</v>
      </c>
      <c r="E249" s="151" t="s">
        <v>316</v>
      </c>
      <c r="F249" s="152" t="s">
        <v>317</v>
      </c>
      <c r="G249" s="153" t="s">
        <v>138</v>
      </c>
      <c r="H249" s="154">
        <v>157.56399999999999</v>
      </c>
      <c r="I249" s="155"/>
      <c r="J249" s="156">
        <f>ROUND(I249*H249,2)</f>
        <v>0</v>
      </c>
      <c r="K249" s="157"/>
      <c r="L249" s="33"/>
      <c r="M249" s="158" t="s">
        <v>1</v>
      </c>
      <c r="N249" s="123" t="s">
        <v>35</v>
      </c>
      <c r="P249" s="159">
        <f>O249*H249</f>
        <v>0</v>
      </c>
      <c r="Q249" s="159">
        <v>0</v>
      </c>
      <c r="R249" s="159">
        <f>Q249*H249</f>
        <v>0</v>
      </c>
      <c r="S249" s="159">
        <v>0</v>
      </c>
      <c r="T249" s="160">
        <f>S249*H249</f>
        <v>0</v>
      </c>
      <c r="AR249" s="161" t="s">
        <v>132</v>
      </c>
      <c r="AT249" s="161" t="s">
        <v>128</v>
      </c>
      <c r="AU249" s="161" t="s">
        <v>80</v>
      </c>
      <c r="AY249" s="16" t="s">
        <v>126</v>
      </c>
      <c r="BE249" s="92">
        <f>IF(N249="základní",J249,0)</f>
        <v>0</v>
      </c>
      <c r="BF249" s="92">
        <f>IF(N249="snížená",J249,0)</f>
        <v>0</v>
      </c>
      <c r="BG249" s="92">
        <f>IF(N249="zákl. přenesená",J249,0)</f>
        <v>0</v>
      </c>
      <c r="BH249" s="92">
        <f>IF(N249="sníž. přenesená",J249,0)</f>
        <v>0</v>
      </c>
      <c r="BI249" s="92">
        <f>IF(N249="nulová",J249,0)</f>
        <v>0</v>
      </c>
      <c r="BJ249" s="16" t="s">
        <v>78</v>
      </c>
      <c r="BK249" s="92">
        <f>ROUND(I249*H249,2)</f>
        <v>0</v>
      </c>
      <c r="BL249" s="16" t="s">
        <v>132</v>
      </c>
      <c r="BM249" s="161" t="s">
        <v>318</v>
      </c>
    </row>
    <row r="250" spans="2:65" s="12" customFormat="1">
      <c r="B250" s="165"/>
      <c r="D250" s="162" t="s">
        <v>158</v>
      </c>
      <c r="E250" s="166" t="s">
        <v>1</v>
      </c>
      <c r="F250" s="167" t="s">
        <v>319</v>
      </c>
      <c r="H250" s="168">
        <v>157.56399999999999</v>
      </c>
      <c r="I250" s="169"/>
      <c r="L250" s="165"/>
      <c r="M250" s="170"/>
      <c r="T250" s="171"/>
      <c r="AT250" s="166" t="s">
        <v>158</v>
      </c>
      <c r="AU250" s="166" t="s">
        <v>80</v>
      </c>
      <c r="AV250" s="12" t="s">
        <v>80</v>
      </c>
      <c r="AW250" s="12" t="s">
        <v>26</v>
      </c>
      <c r="AX250" s="12" t="s">
        <v>78</v>
      </c>
      <c r="AY250" s="166" t="s">
        <v>126</v>
      </c>
    </row>
    <row r="251" spans="2:65" s="1" customFormat="1" ht="24.2" customHeight="1">
      <c r="B251" s="124"/>
      <c r="C251" s="150" t="s">
        <v>320</v>
      </c>
      <c r="D251" s="150" t="s">
        <v>128</v>
      </c>
      <c r="E251" s="151" t="s">
        <v>321</v>
      </c>
      <c r="F251" s="152" t="s">
        <v>322</v>
      </c>
      <c r="G251" s="153" t="s">
        <v>138</v>
      </c>
      <c r="H251" s="154">
        <v>104.08199999999999</v>
      </c>
      <c r="I251" s="155"/>
      <c r="J251" s="156">
        <f>ROUND(I251*H251,2)</f>
        <v>0</v>
      </c>
      <c r="K251" s="157"/>
      <c r="L251" s="33"/>
      <c r="M251" s="158" t="s">
        <v>1</v>
      </c>
      <c r="N251" s="123" t="s">
        <v>35</v>
      </c>
      <c r="P251" s="159">
        <f>O251*H251</f>
        <v>0</v>
      </c>
      <c r="Q251" s="159">
        <v>0</v>
      </c>
      <c r="R251" s="159">
        <f>Q251*H251</f>
        <v>0</v>
      </c>
      <c r="S251" s="159">
        <v>0</v>
      </c>
      <c r="T251" s="160">
        <f>S251*H251</f>
        <v>0</v>
      </c>
      <c r="AR251" s="161" t="s">
        <v>132</v>
      </c>
      <c r="AT251" s="161" t="s">
        <v>128</v>
      </c>
      <c r="AU251" s="161" t="s">
        <v>80</v>
      </c>
      <c r="AY251" s="16" t="s">
        <v>126</v>
      </c>
      <c r="BE251" s="92">
        <f>IF(N251="základní",J251,0)</f>
        <v>0</v>
      </c>
      <c r="BF251" s="92">
        <f>IF(N251="snížená",J251,0)</f>
        <v>0</v>
      </c>
      <c r="BG251" s="92">
        <f>IF(N251="zákl. přenesená",J251,0)</f>
        <v>0</v>
      </c>
      <c r="BH251" s="92">
        <f>IF(N251="sníž. přenesená",J251,0)</f>
        <v>0</v>
      </c>
      <c r="BI251" s="92">
        <f>IF(N251="nulová",J251,0)</f>
        <v>0</v>
      </c>
      <c r="BJ251" s="16" t="s">
        <v>78</v>
      </c>
      <c r="BK251" s="92">
        <f>ROUND(I251*H251,2)</f>
        <v>0</v>
      </c>
      <c r="BL251" s="16" t="s">
        <v>132</v>
      </c>
      <c r="BM251" s="161" t="s">
        <v>323</v>
      </c>
    </row>
    <row r="252" spans="2:65" s="1" customFormat="1" ht="16.5" customHeight="1">
      <c r="B252" s="124"/>
      <c r="C252" s="185" t="s">
        <v>324</v>
      </c>
      <c r="D252" s="185" t="s">
        <v>310</v>
      </c>
      <c r="E252" s="186" t="s">
        <v>325</v>
      </c>
      <c r="F252" s="187" t="s">
        <v>326</v>
      </c>
      <c r="G252" s="188" t="s">
        <v>327</v>
      </c>
      <c r="H252" s="189">
        <v>2.0819999999999999</v>
      </c>
      <c r="I252" s="190"/>
      <c r="J252" s="191">
        <f>ROUND(I252*H252,2)</f>
        <v>0</v>
      </c>
      <c r="K252" s="192"/>
      <c r="L252" s="193"/>
      <c r="M252" s="194" t="s">
        <v>1</v>
      </c>
      <c r="N252" s="195" t="s">
        <v>35</v>
      </c>
      <c r="P252" s="159">
        <f>O252*H252</f>
        <v>0</v>
      </c>
      <c r="Q252" s="159">
        <v>1E-3</v>
      </c>
      <c r="R252" s="159">
        <f>Q252*H252</f>
        <v>2.0820000000000001E-3</v>
      </c>
      <c r="S252" s="159">
        <v>0</v>
      </c>
      <c r="T252" s="160">
        <f>S252*H252</f>
        <v>0</v>
      </c>
      <c r="AR252" s="161" t="s">
        <v>164</v>
      </c>
      <c r="AT252" s="161" t="s">
        <v>310</v>
      </c>
      <c r="AU252" s="161" t="s">
        <v>80</v>
      </c>
      <c r="AY252" s="16" t="s">
        <v>126</v>
      </c>
      <c r="BE252" s="92">
        <f>IF(N252="základní",J252,0)</f>
        <v>0</v>
      </c>
      <c r="BF252" s="92">
        <f>IF(N252="snížená",J252,0)</f>
        <v>0</v>
      </c>
      <c r="BG252" s="92">
        <f>IF(N252="zákl. přenesená",J252,0)</f>
        <v>0</v>
      </c>
      <c r="BH252" s="92">
        <f>IF(N252="sníž. přenesená",J252,0)</f>
        <v>0</v>
      </c>
      <c r="BI252" s="92">
        <f>IF(N252="nulová",J252,0)</f>
        <v>0</v>
      </c>
      <c r="BJ252" s="16" t="s">
        <v>78</v>
      </c>
      <c r="BK252" s="92">
        <f>ROUND(I252*H252,2)</f>
        <v>0</v>
      </c>
      <c r="BL252" s="16" t="s">
        <v>132</v>
      </c>
      <c r="BM252" s="161" t="s">
        <v>328</v>
      </c>
    </row>
    <row r="253" spans="2:65" s="12" customFormat="1">
      <c r="B253" s="165"/>
      <c r="D253" s="162" t="s">
        <v>158</v>
      </c>
      <c r="F253" s="167" t="s">
        <v>329</v>
      </c>
      <c r="H253" s="168">
        <v>2.0819999999999999</v>
      </c>
      <c r="I253" s="169"/>
      <c r="L253" s="165"/>
      <c r="M253" s="170"/>
      <c r="T253" s="171"/>
      <c r="AT253" s="166" t="s">
        <v>158</v>
      </c>
      <c r="AU253" s="166" t="s">
        <v>80</v>
      </c>
      <c r="AV253" s="12" t="s">
        <v>80</v>
      </c>
      <c r="AW253" s="12" t="s">
        <v>3</v>
      </c>
      <c r="AX253" s="12" t="s">
        <v>78</v>
      </c>
      <c r="AY253" s="166" t="s">
        <v>126</v>
      </c>
    </row>
    <row r="254" spans="2:65" s="11" customFormat="1" ht="22.9" customHeight="1">
      <c r="B254" s="138"/>
      <c r="D254" s="139" t="s">
        <v>69</v>
      </c>
      <c r="E254" s="148" t="s">
        <v>140</v>
      </c>
      <c r="F254" s="148" t="s">
        <v>330</v>
      </c>
      <c r="I254" s="141"/>
      <c r="J254" s="149">
        <f>BK254</f>
        <v>0</v>
      </c>
      <c r="L254" s="138"/>
      <c r="M254" s="143"/>
      <c r="P254" s="144">
        <f>SUM(P255:P264)</f>
        <v>0</v>
      </c>
      <c r="R254" s="144">
        <f>SUM(R255:R264)</f>
        <v>0.01</v>
      </c>
      <c r="T254" s="145">
        <f>SUM(T255:T264)</f>
        <v>0</v>
      </c>
      <c r="AR254" s="139" t="s">
        <v>78</v>
      </c>
      <c r="AT254" s="146" t="s">
        <v>69</v>
      </c>
      <c r="AU254" s="146" t="s">
        <v>78</v>
      </c>
      <c r="AY254" s="139" t="s">
        <v>126</v>
      </c>
      <c r="BK254" s="147">
        <f>SUM(BK255:BK264)</f>
        <v>0</v>
      </c>
    </row>
    <row r="255" spans="2:65" s="1" customFormat="1" ht="16.5" customHeight="1">
      <c r="B255" s="124"/>
      <c r="C255" s="150" t="s">
        <v>331</v>
      </c>
      <c r="D255" s="150" t="s">
        <v>128</v>
      </c>
      <c r="E255" s="151" t="s">
        <v>332</v>
      </c>
      <c r="F255" s="152" t="s">
        <v>333</v>
      </c>
      <c r="G255" s="153" t="s">
        <v>334</v>
      </c>
      <c r="H255" s="154">
        <v>2</v>
      </c>
      <c r="I255" s="155"/>
      <c r="J255" s="156">
        <f>ROUND(I255*H255,2)</f>
        <v>0</v>
      </c>
      <c r="K255" s="157"/>
      <c r="L255" s="33"/>
      <c r="M255" s="158" t="s">
        <v>1</v>
      </c>
      <c r="N255" s="123" t="s">
        <v>35</v>
      </c>
      <c r="P255" s="159">
        <f>O255*H255</f>
        <v>0</v>
      </c>
      <c r="Q255" s="159">
        <v>5.0000000000000001E-3</v>
      </c>
      <c r="R255" s="159">
        <f>Q255*H255</f>
        <v>0.01</v>
      </c>
      <c r="S255" s="159">
        <v>0</v>
      </c>
      <c r="T255" s="160">
        <f>S255*H255</f>
        <v>0</v>
      </c>
      <c r="AR255" s="161" t="s">
        <v>132</v>
      </c>
      <c r="AT255" s="161" t="s">
        <v>128</v>
      </c>
      <c r="AU255" s="161" t="s">
        <v>80</v>
      </c>
      <c r="AY255" s="16" t="s">
        <v>126</v>
      </c>
      <c r="BE255" s="92">
        <f>IF(N255="základní",J255,0)</f>
        <v>0</v>
      </c>
      <c r="BF255" s="92">
        <f>IF(N255="snížená",J255,0)</f>
        <v>0</v>
      </c>
      <c r="BG255" s="92">
        <f>IF(N255="zákl. přenesená",J255,0)</f>
        <v>0</v>
      </c>
      <c r="BH255" s="92">
        <f>IF(N255="sníž. přenesená",J255,0)</f>
        <v>0</v>
      </c>
      <c r="BI255" s="92">
        <f>IF(N255="nulová",J255,0)</f>
        <v>0</v>
      </c>
      <c r="BJ255" s="16" t="s">
        <v>78</v>
      </c>
      <c r="BK255" s="92">
        <f>ROUND(I255*H255,2)</f>
        <v>0</v>
      </c>
      <c r="BL255" s="16" t="s">
        <v>132</v>
      </c>
      <c r="BM255" s="161" t="s">
        <v>335</v>
      </c>
    </row>
    <row r="256" spans="2:65" s="1" customFormat="1" ht="16.5" customHeight="1">
      <c r="B256" s="124"/>
      <c r="C256" s="150" t="s">
        <v>336</v>
      </c>
      <c r="D256" s="150" t="s">
        <v>128</v>
      </c>
      <c r="E256" s="151" t="s">
        <v>337</v>
      </c>
      <c r="F256" s="152" t="s">
        <v>338</v>
      </c>
      <c r="G256" s="153" t="s">
        <v>334</v>
      </c>
      <c r="H256" s="154">
        <v>12</v>
      </c>
      <c r="I256" s="155"/>
      <c r="J256" s="156">
        <f>ROUND(I256*H256,2)</f>
        <v>0</v>
      </c>
      <c r="K256" s="157"/>
      <c r="L256" s="33"/>
      <c r="M256" s="158" t="s">
        <v>1</v>
      </c>
      <c r="N256" s="123" t="s">
        <v>35</v>
      </c>
      <c r="P256" s="159">
        <f>O256*H256</f>
        <v>0</v>
      </c>
      <c r="Q256" s="159">
        <v>0</v>
      </c>
      <c r="R256" s="159">
        <f>Q256*H256</f>
        <v>0</v>
      </c>
      <c r="S256" s="159">
        <v>0</v>
      </c>
      <c r="T256" s="160">
        <f>S256*H256</f>
        <v>0</v>
      </c>
      <c r="AR256" s="161" t="s">
        <v>132</v>
      </c>
      <c r="AT256" s="161" t="s">
        <v>128</v>
      </c>
      <c r="AU256" s="161" t="s">
        <v>80</v>
      </c>
      <c r="AY256" s="16" t="s">
        <v>126</v>
      </c>
      <c r="BE256" s="92">
        <f>IF(N256="základní",J256,0)</f>
        <v>0</v>
      </c>
      <c r="BF256" s="92">
        <f>IF(N256="snížená",J256,0)</f>
        <v>0</v>
      </c>
      <c r="BG256" s="92">
        <f>IF(N256="zákl. přenesená",J256,0)</f>
        <v>0</v>
      </c>
      <c r="BH256" s="92">
        <f>IF(N256="sníž. přenesená",J256,0)</f>
        <v>0</v>
      </c>
      <c r="BI256" s="92">
        <f>IF(N256="nulová",J256,0)</f>
        <v>0</v>
      </c>
      <c r="BJ256" s="16" t="s">
        <v>78</v>
      </c>
      <c r="BK256" s="92">
        <f>ROUND(I256*H256,2)</f>
        <v>0</v>
      </c>
      <c r="BL256" s="16" t="s">
        <v>132</v>
      </c>
      <c r="BM256" s="161" t="s">
        <v>339</v>
      </c>
    </row>
    <row r="257" spans="2:65" s="1" customFormat="1" ht="19.5">
      <c r="B257" s="33"/>
      <c r="D257" s="162" t="s">
        <v>134</v>
      </c>
      <c r="F257" s="163" t="s">
        <v>340</v>
      </c>
      <c r="I257" s="125"/>
      <c r="L257" s="33"/>
      <c r="M257" s="164"/>
      <c r="T257" s="56"/>
      <c r="AT257" s="16" t="s">
        <v>134</v>
      </c>
      <c r="AU257" s="16" t="s">
        <v>80</v>
      </c>
    </row>
    <row r="258" spans="2:65" s="1" customFormat="1" ht="16.5" customHeight="1">
      <c r="B258" s="124"/>
      <c r="C258" s="150" t="s">
        <v>341</v>
      </c>
      <c r="D258" s="150" t="s">
        <v>128</v>
      </c>
      <c r="E258" s="151" t="s">
        <v>342</v>
      </c>
      <c r="F258" s="152" t="s">
        <v>343</v>
      </c>
      <c r="G258" s="153" t="s">
        <v>156</v>
      </c>
      <c r="H258" s="154">
        <v>140</v>
      </c>
      <c r="I258" s="155"/>
      <c r="J258" s="156">
        <f>ROUND(I258*H258,2)</f>
        <v>0</v>
      </c>
      <c r="K258" s="157"/>
      <c r="L258" s="33"/>
      <c r="M258" s="158" t="s">
        <v>1</v>
      </c>
      <c r="N258" s="123" t="s">
        <v>35</v>
      </c>
      <c r="P258" s="159">
        <f>O258*H258</f>
        <v>0</v>
      </c>
      <c r="Q258" s="159">
        <v>0</v>
      </c>
      <c r="R258" s="159">
        <f>Q258*H258</f>
        <v>0</v>
      </c>
      <c r="S258" s="159">
        <v>0</v>
      </c>
      <c r="T258" s="160">
        <f>S258*H258</f>
        <v>0</v>
      </c>
      <c r="AR258" s="161" t="s">
        <v>132</v>
      </c>
      <c r="AT258" s="161" t="s">
        <v>128</v>
      </c>
      <c r="AU258" s="161" t="s">
        <v>80</v>
      </c>
      <c r="AY258" s="16" t="s">
        <v>126</v>
      </c>
      <c r="BE258" s="92">
        <f>IF(N258="základní",J258,0)</f>
        <v>0</v>
      </c>
      <c r="BF258" s="92">
        <f>IF(N258="snížená",J258,0)</f>
        <v>0</v>
      </c>
      <c r="BG258" s="92">
        <f>IF(N258="zákl. přenesená",J258,0)</f>
        <v>0</v>
      </c>
      <c r="BH258" s="92">
        <f>IF(N258="sníž. přenesená",J258,0)</f>
        <v>0</v>
      </c>
      <c r="BI258" s="92">
        <f>IF(N258="nulová",J258,0)</f>
        <v>0</v>
      </c>
      <c r="BJ258" s="16" t="s">
        <v>78</v>
      </c>
      <c r="BK258" s="92">
        <f>ROUND(I258*H258,2)</f>
        <v>0</v>
      </c>
      <c r="BL258" s="16" t="s">
        <v>132</v>
      </c>
      <c r="BM258" s="161" t="s">
        <v>344</v>
      </c>
    </row>
    <row r="259" spans="2:65" s="1" customFormat="1" ht="21.75" customHeight="1">
      <c r="B259" s="124"/>
      <c r="C259" s="150" t="s">
        <v>345</v>
      </c>
      <c r="D259" s="150" t="s">
        <v>128</v>
      </c>
      <c r="E259" s="151" t="s">
        <v>346</v>
      </c>
      <c r="F259" s="152" t="s">
        <v>347</v>
      </c>
      <c r="G259" s="153" t="s">
        <v>156</v>
      </c>
      <c r="H259" s="154">
        <v>147</v>
      </c>
      <c r="I259" s="155"/>
      <c r="J259" s="156">
        <f>ROUND(I259*H259,2)</f>
        <v>0</v>
      </c>
      <c r="K259" s="157"/>
      <c r="L259" s="33"/>
      <c r="M259" s="158" t="s">
        <v>1</v>
      </c>
      <c r="N259" s="123" t="s">
        <v>35</v>
      </c>
      <c r="P259" s="159">
        <f>O259*H259</f>
        <v>0</v>
      </c>
      <c r="Q259" s="159">
        <v>0</v>
      </c>
      <c r="R259" s="159">
        <f>Q259*H259</f>
        <v>0</v>
      </c>
      <c r="S259" s="159">
        <v>0</v>
      </c>
      <c r="T259" s="160">
        <f>S259*H259</f>
        <v>0</v>
      </c>
      <c r="AR259" s="161" t="s">
        <v>132</v>
      </c>
      <c r="AT259" s="161" t="s">
        <v>128</v>
      </c>
      <c r="AU259" s="161" t="s">
        <v>80</v>
      </c>
      <c r="AY259" s="16" t="s">
        <v>126</v>
      </c>
      <c r="BE259" s="92">
        <f>IF(N259="základní",J259,0)</f>
        <v>0</v>
      </c>
      <c r="BF259" s="92">
        <f>IF(N259="snížená",J259,0)</f>
        <v>0</v>
      </c>
      <c r="BG259" s="92">
        <f>IF(N259="zákl. přenesená",J259,0)</f>
        <v>0</v>
      </c>
      <c r="BH259" s="92">
        <f>IF(N259="sníž. přenesená",J259,0)</f>
        <v>0</v>
      </c>
      <c r="BI259" s="92">
        <f>IF(N259="nulová",J259,0)</f>
        <v>0</v>
      </c>
      <c r="BJ259" s="16" t="s">
        <v>78</v>
      </c>
      <c r="BK259" s="92">
        <f>ROUND(I259*H259,2)</f>
        <v>0</v>
      </c>
      <c r="BL259" s="16" t="s">
        <v>132</v>
      </c>
      <c r="BM259" s="161" t="s">
        <v>348</v>
      </c>
    </row>
    <row r="260" spans="2:65" s="13" customFormat="1">
      <c r="B260" s="172"/>
      <c r="D260" s="162" t="s">
        <v>158</v>
      </c>
      <c r="E260" s="173" t="s">
        <v>1</v>
      </c>
      <c r="F260" s="174" t="s">
        <v>181</v>
      </c>
      <c r="H260" s="173" t="s">
        <v>1</v>
      </c>
      <c r="I260" s="175"/>
      <c r="L260" s="172"/>
      <c r="M260" s="176"/>
      <c r="T260" s="177"/>
      <c r="AT260" s="173" t="s">
        <v>158</v>
      </c>
      <c r="AU260" s="173" t="s">
        <v>80</v>
      </c>
      <c r="AV260" s="13" t="s">
        <v>78</v>
      </c>
      <c r="AW260" s="13" t="s">
        <v>26</v>
      </c>
      <c r="AX260" s="13" t="s">
        <v>70</v>
      </c>
      <c r="AY260" s="173" t="s">
        <v>126</v>
      </c>
    </row>
    <row r="261" spans="2:65" s="12" customFormat="1">
      <c r="B261" s="165"/>
      <c r="D261" s="162" t="s">
        <v>158</v>
      </c>
      <c r="E261" s="166" t="s">
        <v>1</v>
      </c>
      <c r="F261" s="167" t="s">
        <v>349</v>
      </c>
      <c r="H261" s="168">
        <v>139</v>
      </c>
      <c r="I261" s="169"/>
      <c r="L261" s="165"/>
      <c r="M261" s="170"/>
      <c r="T261" s="171"/>
      <c r="AT261" s="166" t="s">
        <v>158</v>
      </c>
      <c r="AU261" s="166" t="s">
        <v>80</v>
      </c>
      <c r="AV261" s="12" t="s">
        <v>80</v>
      </c>
      <c r="AW261" s="12" t="s">
        <v>26</v>
      </c>
      <c r="AX261" s="12" t="s">
        <v>70</v>
      </c>
      <c r="AY261" s="166" t="s">
        <v>126</v>
      </c>
    </row>
    <row r="262" spans="2:65" s="13" customFormat="1">
      <c r="B262" s="172"/>
      <c r="D262" s="162" t="s">
        <v>158</v>
      </c>
      <c r="E262" s="173" t="s">
        <v>1</v>
      </c>
      <c r="F262" s="174" t="s">
        <v>184</v>
      </c>
      <c r="H262" s="173" t="s">
        <v>1</v>
      </c>
      <c r="I262" s="175"/>
      <c r="L262" s="172"/>
      <c r="M262" s="176"/>
      <c r="T262" s="177"/>
      <c r="AT262" s="173" t="s">
        <v>158</v>
      </c>
      <c r="AU262" s="173" t="s">
        <v>80</v>
      </c>
      <c r="AV262" s="13" t="s">
        <v>78</v>
      </c>
      <c r="AW262" s="13" t="s">
        <v>26</v>
      </c>
      <c r="AX262" s="13" t="s">
        <v>70</v>
      </c>
      <c r="AY262" s="173" t="s">
        <v>126</v>
      </c>
    </row>
    <row r="263" spans="2:65" s="12" customFormat="1">
      <c r="B263" s="165"/>
      <c r="D263" s="162" t="s">
        <v>158</v>
      </c>
      <c r="E263" s="166" t="s">
        <v>1</v>
      </c>
      <c r="F263" s="167" t="s">
        <v>350</v>
      </c>
      <c r="H263" s="168">
        <v>8</v>
      </c>
      <c r="I263" s="169"/>
      <c r="L263" s="165"/>
      <c r="M263" s="170"/>
      <c r="T263" s="171"/>
      <c r="AT263" s="166" t="s">
        <v>158</v>
      </c>
      <c r="AU263" s="166" t="s">
        <v>80</v>
      </c>
      <c r="AV263" s="12" t="s">
        <v>80</v>
      </c>
      <c r="AW263" s="12" t="s">
        <v>26</v>
      </c>
      <c r="AX263" s="12" t="s">
        <v>70</v>
      </c>
      <c r="AY263" s="166" t="s">
        <v>126</v>
      </c>
    </row>
    <row r="264" spans="2:65" s="14" customFormat="1">
      <c r="B264" s="178"/>
      <c r="D264" s="162" t="s">
        <v>158</v>
      </c>
      <c r="E264" s="179" t="s">
        <v>1</v>
      </c>
      <c r="F264" s="180" t="s">
        <v>188</v>
      </c>
      <c r="H264" s="181">
        <v>147</v>
      </c>
      <c r="I264" s="182"/>
      <c r="L264" s="178"/>
      <c r="M264" s="183"/>
      <c r="T264" s="184"/>
      <c r="AT264" s="179" t="s">
        <v>158</v>
      </c>
      <c r="AU264" s="179" t="s">
        <v>80</v>
      </c>
      <c r="AV264" s="14" t="s">
        <v>132</v>
      </c>
      <c r="AW264" s="14" t="s">
        <v>26</v>
      </c>
      <c r="AX264" s="14" t="s">
        <v>78</v>
      </c>
      <c r="AY264" s="179" t="s">
        <v>126</v>
      </c>
    </row>
    <row r="265" spans="2:65" s="11" customFormat="1" ht="22.9" customHeight="1">
      <c r="B265" s="138"/>
      <c r="D265" s="139" t="s">
        <v>69</v>
      </c>
      <c r="E265" s="148" t="s">
        <v>132</v>
      </c>
      <c r="F265" s="148" t="s">
        <v>351</v>
      </c>
      <c r="I265" s="141"/>
      <c r="J265" s="149">
        <f>BK265</f>
        <v>0</v>
      </c>
      <c r="L265" s="138"/>
      <c r="M265" s="143"/>
      <c r="P265" s="144">
        <f>SUM(P266:P303)</f>
        <v>0</v>
      </c>
      <c r="R265" s="144">
        <f>SUM(R266:R303)</f>
        <v>2.4324255999999997</v>
      </c>
      <c r="T265" s="145">
        <f>SUM(T266:T303)</f>
        <v>0</v>
      </c>
      <c r="AR265" s="139" t="s">
        <v>78</v>
      </c>
      <c r="AT265" s="146" t="s">
        <v>69</v>
      </c>
      <c r="AU265" s="146" t="s">
        <v>78</v>
      </c>
      <c r="AY265" s="139" t="s">
        <v>126</v>
      </c>
      <c r="BK265" s="147">
        <f>SUM(BK266:BK303)</f>
        <v>0</v>
      </c>
    </row>
    <row r="266" spans="2:65" s="1" customFormat="1" ht="16.5" customHeight="1">
      <c r="B266" s="124"/>
      <c r="C266" s="150" t="s">
        <v>352</v>
      </c>
      <c r="D266" s="150" t="s">
        <v>128</v>
      </c>
      <c r="E266" s="151" t="s">
        <v>353</v>
      </c>
      <c r="F266" s="152" t="s">
        <v>354</v>
      </c>
      <c r="G266" s="153" t="s">
        <v>179</v>
      </c>
      <c r="H266" s="154">
        <v>27.614999999999998</v>
      </c>
      <c r="I266" s="155"/>
      <c r="J266" s="156">
        <f>ROUND(I266*H266,2)</f>
        <v>0</v>
      </c>
      <c r="K266" s="157"/>
      <c r="L266" s="33"/>
      <c r="M266" s="158" t="s">
        <v>1</v>
      </c>
      <c r="N266" s="123" t="s">
        <v>35</v>
      </c>
      <c r="P266" s="159">
        <f>O266*H266</f>
        <v>0</v>
      </c>
      <c r="Q266" s="159">
        <v>0</v>
      </c>
      <c r="R266" s="159">
        <f>Q266*H266</f>
        <v>0</v>
      </c>
      <c r="S266" s="159">
        <v>0</v>
      </c>
      <c r="T266" s="160">
        <f>S266*H266</f>
        <v>0</v>
      </c>
      <c r="AR266" s="161" t="s">
        <v>132</v>
      </c>
      <c r="AT266" s="161" t="s">
        <v>128</v>
      </c>
      <c r="AU266" s="161" t="s">
        <v>80</v>
      </c>
      <c r="AY266" s="16" t="s">
        <v>126</v>
      </c>
      <c r="BE266" s="92">
        <f>IF(N266="základní",J266,0)</f>
        <v>0</v>
      </c>
      <c r="BF266" s="92">
        <f>IF(N266="snížená",J266,0)</f>
        <v>0</v>
      </c>
      <c r="BG266" s="92">
        <f>IF(N266="zákl. přenesená",J266,0)</f>
        <v>0</v>
      </c>
      <c r="BH266" s="92">
        <f>IF(N266="sníž. přenesená",J266,0)</f>
        <v>0</v>
      </c>
      <c r="BI266" s="92">
        <f>IF(N266="nulová",J266,0)</f>
        <v>0</v>
      </c>
      <c r="BJ266" s="16" t="s">
        <v>78</v>
      </c>
      <c r="BK266" s="92">
        <f>ROUND(I266*H266,2)</f>
        <v>0</v>
      </c>
      <c r="BL266" s="16" t="s">
        <v>132</v>
      </c>
      <c r="BM266" s="161" t="s">
        <v>355</v>
      </c>
    </row>
    <row r="267" spans="2:65" s="13" customFormat="1">
      <c r="B267" s="172"/>
      <c r="D267" s="162" t="s">
        <v>158</v>
      </c>
      <c r="E267" s="173" t="s">
        <v>1</v>
      </c>
      <c r="F267" s="174" t="s">
        <v>181</v>
      </c>
      <c r="H267" s="173" t="s">
        <v>1</v>
      </c>
      <c r="I267" s="175"/>
      <c r="L267" s="172"/>
      <c r="M267" s="176"/>
      <c r="T267" s="177"/>
      <c r="AT267" s="173" t="s">
        <v>158</v>
      </c>
      <c r="AU267" s="173" t="s">
        <v>80</v>
      </c>
      <c r="AV267" s="13" t="s">
        <v>78</v>
      </c>
      <c r="AW267" s="13" t="s">
        <v>26</v>
      </c>
      <c r="AX267" s="13" t="s">
        <v>70</v>
      </c>
      <c r="AY267" s="173" t="s">
        <v>126</v>
      </c>
    </row>
    <row r="268" spans="2:65" s="12" customFormat="1">
      <c r="B268" s="165"/>
      <c r="D268" s="162" t="s">
        <v>158</v>
      </c>
      <c r="E268" s="166" t="s">
        <v>1</v>
      </c>
      <c r="F268" s="167" t="s">
        <v>356</v>
      </c>
      <c r="H268" s="168">
        <v>20.625</v>
      </c>
      <c r="I268" s="169"/>
      <c r="L268" s="165"/>
      <c r="M268" s="170"/>
      <c r="T268" s="171"/>
      <c r="AT268" s="166" t="s">
        <v>158</v>
      </c>
      <c r="AU268" s="166" t="s">
        <v>80</v>
      </c>
      <c r="AV268" s="12" t="s">
        <v>80</v>
      </c>
      <c r="AW268" s="12" t="s">
        <v>26</v>
      </c>
      <c r="AX268" s="12" t="s">
        <v>70</v>
      </c>
      <c r="AY268" s="166" t="s">
        <v>126</v>
      </c>
    </row>
    <row r="269" spans="2:65" s="13" customFormat="1">
      <c r="B269" s="172"/>
      <c r="D269" s="162" t="s">
        <v>158</v>
      </c>
      <c r="E269" s="173" t="s">
        <v>1</v>
      </c>
      <c r="F269" s="174" t="s">
        <v>184</v>
      </c>
      <c r="H269" s="173" t="s">
        <v>1</v>
      </c>
      <c r="I269" s="175"/>
      <c r="L269" s="172"/>
      <c r="M269" s="176"/>
      <c r="T269" s="177"/>
      <c r="AT269" s="173" t="s">
        <v>158</v>
      </c>
      <c r="AU269" s="173" t="s">
        <v>80</v>
      </c>
      <c r="AV269" s="13" t="s">
        <v>78</v>
      </c>
      <c r="AW269" s="13" t="s">
        <v>26</v>
      </c>
      <c r="AX269" s="13" t="s">
        <v>70</v>
      </c>
      <c r="AY269" s="173" t="s">
        <v>126</v>
      </c>
    </row>
    <row r="270" spans="2:65" s="12" customFormat="1">
      <c r="B270" s="165"/>
      <c r="D270" s="162" t="s">
        <v>158</v>
      </c>
      <c r="E270" s="166" t="s">
        <v>1</v>
      </c>
      <c r="F270" s="167" t="s">
        <v>357</v>
      </c>
      <c r="H270" s="168">
        <v>0.99</v>
      </c>
      <c r="I270" s="169"/>
      <c r="L270" s="165"/>
      <c r="M270" s="170"/>
      <c r="T270" s="171"/>
      <c r="AT270" s="166" t="s">
        <v>158</v>
      </c>
      <c r="AU270" s="166" t="s">
        <v>80</v>
      </c>
      <c r="AV270" s="12" t="s">
        <v>80</v>
      </c>
      <c r="AW270" s="12" t="s">
        <v>26</v>
      </c>
      <c r="AX270" s="12" t="s">
        <v>70</v>
      </c>
      <c r="AY270" s="166" t="s">
        <v>126</v>
      </c>
    </row>
    <row r="271" spans="2:65" s="13" customFormat="1">
      <c r="B271" s="172"/>
      <c r="D271" s="162" t="s">
        <v>158</v>
      </c>
      <c r="E271" s="173" t="s">
        <v>1</v>
      </c>
      <c r="F271" s="174" t="s">
        <v>358</v>
      </c>
      <c r="H271" s="173" t="s">
        <v>1</v>
      </c>
      <c r="I271" s="175"/>
      <c r="L271" s="172"/>
      <c r="M271" s="176"/>
      <c r="T271" s="177"/>
      <c r="AT271" s="173" t="s">
        <v>158</v>
      </c>
      <c r="AU271" s="173" t="s">
        <v>80</v>
      </c>
      <c r="AV271" s="13" t="s">
        <v>78</v>
      </c>
      <c r="AW271" s="13" t="s">
        <v>26</v>
      </c>
      <c r="AX271" s="13" t="s">
        <v>70</v>
      </c>
      <c r="AY271" s="173" t="s">
        <v>126</v>
      </c>
    </row>
    <row r="272" spans="2:65" s="12" customFormat="1">
      <c r="B272" s="165"/>
      <c r="D272" s="162" t="s">
        <v>158</v>
      </c>
      <c r="E272" s="166" t="s">
        <v>1</v>
      </c>
      <c r="F272" s="167" t="s">
        <v>359</v>
      </c>
      <c r="H272" s="168">
        <v>6</v>
      </c>
      <c r="I272" s="169"/>
      <c r="L272" s="165"/>
      <c r="M272" s="170"/>
      <c r="T272" s="171"/>
      <c r="AT272" s="166" t="s">
        <v>158</v>
      </c>
      <c r="AU272" s="166" t="s">
        <v>80</v>
      </c>
      <c r="AV272" s="12" t="s">
        <v>80</v>
      </c>
      <c r="AW272" s="12" t="s">
        <v>26</v>
      </c>
      <c r="AX272" s="12" t="s">
        <v>70</v>
      </c>
      <c r="AY272" s="166" t="s">
        <v>126</v>
      </c>
    </row>
    <row r="273" spans="2:65" s="14" customFormat="1">
      <c r="B273" s="178"/>
      <c r="D273" s="162" t="s">
        <v>158</v>
      </c>
      <c r="E273" s="179" t="s">
        <v>1</v>
      </c>
      <c r="F273" s="180" t="s">
        <v>188</v>
      </c>
      <c r="H273" s="181">
        <v>27.614999999999998</v>
      </c>
      <c r="I273" s="182"/>
      <c r="L273" s="178"/>
      <c r="M273" s="183"/>
      <c r="T273" s="184"/>
      <c r="AT273" s="179" t="s">
        <v>158</v>
      </c>
      <c r="AU273" s="179" t="s">
        <v>80</v>
      </c>
      <c r="AV273" s="14" t="s">
        <v>132</v>
      </c>
      <c r="AW273" s="14" t="s">
        <v>26</v>
      </c>
      <c r="AX273" s="14" t="s">
        <v>78</v>
      </c>
      <c r="AY273" s="179" t="s">
        <v>126</v>
      </c>
    </row>
    <row r="274" spans="2:65" s="1" customFormat="1" ht="33" customHeight="1">
      <c r="B274" s="124"/>
      <c r="C274" s="150" t="s">
        <v>360</v>
      </c>
      <c r="D274" s="150" t="s">
        <v>128</v>
      </c>
      <c r="E274" s="151" t="s">
        <v>361</v>
      </c>
      <c r="F274" s="152" t="s">
        <v>362</v>
      </c>
      <c r="G274" s="153" t="s">
        <v>179</v>
      </c>
      <c r="H274" s="154">
        <v>6.5670000000000002</v>
      </c>
      <c r="I274" s="155"/>
      <c r="J274" s="156">
        <f>ROUND(I274*H274,2)</f>
        <v>0</v>
      </c>
      <c r="K274" s="157"/>
      <c r="L274" s="33"/>
      <c r="M274" s="158" t="s">
        <v>1</v>
      </c>
      <c r="N274" s="123" t="s">
        <v>35</v>
      </c>
      <c r="P274" s="159">
        <f>O274*H274</f>
        <v>0</v>
      </c>
      <c r="Q274" s="159">
        <v>0</v>
      </c>
      <c r="R274" s="159">
        <f>Q274*H274</f>
        <v>0</v>
      </c>
      <c r="S274" s="159">
        <v>0</v>
      </c>
      <c r="T274" s="160">
        <f>S274*H274</f>
        <v>0</v>
      </c>
      <c r="AR274" s="161" t="s">
        <v>132</v>
      </c>
      <c r="AT274" s="161" t="s">
        <v>128</v>
      </c>
      <c r="AU274" s="161" t="s">
        <v>80</v>
      </c>
      <c r="AY274" s="16" t="s">
        <v>126</v>
      </c>
      <c r="BE274" s="92">
        <f>IF(N274="základní",J274,0)</f>
        <v>0</v>
      </c>
      <c r="BF274" s="92">
        <f>IF(N274="snížená",J274,0)</f>
        <v>0</v>
      </c>
      <c r="BG274" s="92">
        <f>IF(N274="zákl. přenesená",J274,0)</f>
        <v>0</v>
      </c>
      <c r="BH274" s="92">
        <f>IF(N274="sníž. přenesená",J274,0)</f>
        <v>0</v>
      </c>
      <c r="BI274" s="92">
        <f>IF(N274="nulová",J274,0)</f>
        <v>0</v>
      </c>
      <c r="BJ274" s="16" t="s">
        <v>78</v>
      </c>
      <c r="BK274" s="92">
        <f>ROUND(I274*H274,2)</f>
        <v>0</v>
      </c>
      <c r="BL274" s="16" t="s">
        <v>132</v>
      </c>
      <c r="BM274" s="161" t="s">
        <v>363</v>
      </c>
    </row>
    <row r="275" spans="2:65" s="13" customFormat="1">
      <c r="B275" s="172"/>
      <c r="D275" s="162" t="s">
        <v>158</v>
      </c>
      <c r="E275" s="173" t="s">
        <v>1</v>
      </c>
      <c r="F275" s="174" t="s">
        <v>358</v>
      </c>
      <c r="H275" s="173" t="s">
        <v>1</v>
      </c>
      <c r="I275" s="175"/>
      <c r="L275" s="172"/>
      <c r="M275" s="176"/>
      <c r="T275" s="177"/>
      <c r="AT275" s="173" t="s">
        <v>158</v>
      </c>
      <c r="AU275" s="173" t="s">
        <v>80</v>
      </c>
      <c r="AV275" s="13" t="s">
        <v>78</v>
      </c>
      <c r="AW275" s="13" t="s">
        <v>26</v>
      </c>
      <c r="AX275" s="13" t="s">
        <v>70</v>
      </c>
      <c r="AY275" s="173" t="s">
        <v>126</v>
      </c>
    </row>
    <row r="276" spans="2:65" s="12" customFormat="1">
      <c r="B276" s="165"/>
      <c r="D276" s="162" t="s">
        <v>158</v>
      </c>
      <c r="E276" s="166" t="s">
        <v>1</v>
      </c>
      <c r="F276" s="167" t="s">
        <v>364</v>
      </c>
      <c r="H276" s="168">
        <v>2.0249999999999999</v>
      </c>
      <c r="I276" s="169"/>
      <c r="L276" s="165"/>
      <c r="M276" s="170"/>
      <c r="T276" s="171"/>
      <c r="AT276" s="166" t="s">
        <v>158</v>
      </c>
      <c r="AU276" s="166" t="s">
        <v>80</v>
      </c>
      <c r="AV276" s="12" t="s">
        <v>80</v>
      </c>
      <c r="AW276" s="12" t="s">
        <v>26</v>
      </c>
      <c r="AX276" s="12" t="s">
        <v>70</v>
      </c>
      <c r="AY276" s="166" t="s">
        <v>126</v>
      </c>
    </row>
    <row r="277" spans="2:65" s="12" customFormat="1">
      <c r="B277" s="165"/>
      <c r="D277" s="162" t="s">
        <v>158</v>
      </c>
      <c r="E277" s="166" t="s">
        <v>1</v>
      </c>
      <c r="F277" s="167" t="s">
        <v>365</v>
      </c>
      <c r="H277" s="168">
        <v>0.28899999999999998</v>
      </c>
      <c r="I277" s="169"/>
      <c r="L277" s="165"/>
      <c r="M277" s="170"/>
      <c r="T277" s="171"/>
      <c r="AT277" s="166" t="s">
        <v>158</v>
      </c>
      <c r="AU277" s="166" t="s">
        <v>80</v>
      </c>
      <c r="AV277" s="12" t="s">
        <v>80</v>
      </c>
      <c r="AW277" s="12" t="s">
        <v>26</v>
      </c>
      <c r="AX277" s="12" t="s">
        <v>70</v>
      </c>
      <c r="AY277" s="166" t="s">
        <v>126</v>
      </c>
    </row>
    <row r="278" spans="2:65" s="13" customFormat="1">
      <c r="B278" s="172"/>
      <c r="D278" s="162" t="s">
        <v>158</v>
      </c>
      <c r="E278" s="173" t="s">
        <v>1</v>
      </c>
      <c r="F278" s="174" t="s">
        <v>366</v>
      </c>
      <c r="H278" s="173" t="s">
        <v>1</v>
      </c>
      <c r="I278" s="175"/>
      <c r="L278" s="172"/>
      <c r="M278" s="176"/>
      <c r="T278" s="177"/>
      <c r="AT278" s="173" t="s">
        <v>158</v>
      </c>
      <c r="AU278" s="173" t="s">
        <v>80</v>
      </c>
      <c r="AV278" s="13" t="s">
        <v>78</v>
      </c>
      <c r="AW278" s="13" t="s">
        <v>26</v>
      </c>
      <c r="AX278" s="13" t="s">
        <v>70</v>
      </c>
      <c r="AY278" s="173" t="s">
        <v>126</v>
      </c>
    </row>
    <row r="279" spans="2:65" s="12" customFormat="1">
      <c r="B279" s="165"/>
      <c r="D279" s="162" t="s">
        <v>158</v>
      </c>
      <c r="E279" s="166" t="s">
        <v>1</v>
      </c>
      <c r="F279" s="167" t="s">
        <v>367</v>
      </c>
      <c r="H279" s="168">
        <v>4.2530000000000001</v>
      </c>
      <c r="I279" s="169"/>
      <c r="L279" s="165"/>
      <c r="M279" s="170"/>
      <c r="T279" s="171"/>
      <c r="AT279" s="166" t="s">
        <v>158</v>
      </c>
      <c r="AU279" s="166" t="s">
        <v>80</v>
      </c>
      <c r="AV279" s="12" t="s">
        <v>80</v>
      </c>
      <c r="AW279" s="12" t="s">
        <v>26</v>
      </c>
      <c r="AX279" s="12" t="s">
        <v>70</v>
      </c>
      <c r="AY279" s="166" t="s">
        <v>126</v>
      </c>
    </row>
    <row r="280" spans="2:65" s="14" customFormat="1">
      <c r="B280" s="178"/>
      <c r="D280" s="162" t="s">
        <v>158</v>
      </c>
      <c r="E280" s="179" t="s">
        <v>1</v>
      </c>
      <c r="F280" s="180" t="s">
        <v>188</v>
      </c>
      <c r="H280" s="181">
        <v>6.5670000000000002</v>
      </c>
      <c r="I280" s="182"/>
      <c r="L280" s="178"/>
      <c r="M280" s="183"/>
      <c r="T280" s="184"/>
      <c r="AT280" s="179" t="s">
        <v>158</v>
      </c>
      <c r="AU280" s="179" t="s">
        <v>80</v>
      </c>
      <c r="AV280" s="14" t="s">
        <v>132</v>
      </c>
      <c r="AW280" s="14" t="s">
        <v>26</v>
      </c>
      <c r="AX280" s="14" t="s">
        <v>78</v>
      </c>
      <c r="AY280" s="179" t="s">
        <v>126</v>
      </c>
    </row>
    <row r="281" spans="2:65" s="1" customFormat="1" ht="24.2" customHeight="1">
      <c r="B281" s="124"/>
      <c r="C281" s="150" t="s">
        <v>368</v>
      </c>
      <c r="D281" s="150" t="s">
        <v>128</v>
      </c>
      <c r="E281" s="151" t="s">
        <v>369</v>
      </c>
      <c r="F281" s="152" t="s">
        <v>370</v>
      </c>
      <c r="G281" s="153" t="s">
        <v>138</v>
      </c>
      <c r="H281" s="154">
        <v>6.08</v>
      </c>
      <c r="I281" s="155"/>
      <c r="J281" s="156">
        <f>ROUND(I281*H281,2)</f>
        <v>0</v>
      </c>
      <c r="K281" s="157"/>
      <c r="L281" s="33"/>
      <c r="M281" s="158" t="s">
        <v>1</v>
      </c>
      <c r="N281" s="123" t="s">
        <v>35</v>
      </c>
      <c r="P281" s="159">
        <f>O281*H281</f>
        <v>0</v>
      </c>
      <c r="Q281" s="159">
        <v>6.3200000000000001E-3</v>
      </c>
      <c r="R281" s="159">
        <f>Q281*H281</f>
        <v>3.8425600000000004E-2</v>
      </c>
      <c r="S281" s="159">
        <v>0</v>
      </c>
      <c r="T281" s="160">
        <f>S281*H281</f>
        <v>0</v>
      </c>
      <c r="AR281" s="161" t="s">
        <v>132</v>
      </c>
      <c r="AT281" s="161" t="s">
        <v>128</v>
      </c>
      <c r="AU281" s="161" t="s">
        <v>80</v>
      </c>
      <c r="AY281" s="16" t="s">
        <v>126</v>
      </c>
      <c r="BE281" s="92">
        <f>IF(N281="základní",J281,0)</f>
        <v>0</v>
      </c>
      <c r="BF281" s="92">
        <f>IF(N281="snížená",J281,0)</f>
        <v>0</v>
      </c>
      <c r="BG281" s="92">
        <f>IF(N281="zákl. přenesená",J281,0)</f>
        <v>0</v>
      </c>
      <c r="BH281" s="92">
        <f>IF(N281="sníž. přenesená",J281,0)</f>
        <v>0</v>
      </c>
      <c r="BI281" s="92">
        <f>IF(N281="nulová",J281,0)</f>
        <v>0</v>
      </c>
      <c r="BJ281" s="16" t="s">
        <v>78</v>
      </c>
      <c r="BK281" s="92">
        <f>ROUND(I281*H281,2)</f>
        <v>0</v>
      </c>
      <c r="BL281" s="16" t="s">
        <v>132</v>
      </c>
      <c r="BM281" s="161" t="s">
        <v>371</v>
      </c>
    </row>
    <row r="282" spans="2:65" s="12" customFormat="1">
      <c r="B282" s="165"/>
      <c r="D282" s="162" t="s">
        <v>158</v>
      </c>
      <c r="E282" s="166" t="s">
        <v>1</v>
      </c>
      <c r="F282" s="167" t="s">
        <v>372</v>
      </c>
      <c r="H282" s="168">
        <v>5.4</v>
      </c>
      <c r="I282" s="169"/>
      <c r="L282" s="165"/>
      <c r="M282" s="170"/>
      <c r="T282" s="171"/>
      <c r="AT282" s="166" t="s">
        <v>158</v>
      </c>
      <c r="AU282" s="166" t="s">
        <v>80</v>
      </c>
      <c r="AV282" s="12" t="s">
        <v>80</v>
      </c>
      <c r="AW282" s="12" t="s">
        <v>26</v>
      </c>
      <c r="AX282" s="12" t="s">
        <v>70</v>
      </c>
      <c r="AY282" s="166" t="s">
        <v>126</v>
      </c>
    </row>
    <row r="283" spans="2:65" s="12" customFormat="1">
      <c r="B283" s="165"/>
      <c r="D283" s="162" t="s">
        <v>158</v>
      </c>
      <c r="E283" s="166" t="s">
        <v>1</v>
      </c>
      <c r="F283" s="167" t="s">
        <v>373</v>
      </c>
      <c r="H283" s="168">
        <v>0.68</v>
      </c>
      <c r="I283" s="169"/>
      <c r="L283" s="165"/>
      <c r="M283" s="170"/>
      <c r="T283" s="171"/>
      <c r="AT283" s="166" t="s">
        <v>158</v>
      </c>
      <c r="AU283" s="166" t="s">
        <v>80</v>
      </c>
      <c r="AV283" s="12" t="s">
        <v>80</v>
      </c>
      <c r="AW283" s="12" t="s">
        <v>26</v>
      </c>
      <c r="AX283" s="12" t="s">
        <v>70</v>
      </c>
      <c r="AY283" s="166" t="s">
        <v>126</v>
      </c>
    </row>
    <row r="284" spans="2:65" s="14" customFormat="1">
      <c r="B284" s="178"/>
      <c r="D284" s="162" t="s">
        <v>158</v>
      </c>
      <c r="E284" s="179" t="s">
        <v>1</v>
      </c>
      <c r="F284" s="180" t="s">
        <v>188</v>
      </c>
      <c r="H284" s="181">
        <v>6.08</v>
      </c>
      <c r="I284" s="182"/>
      <c r="L284" s="178"/>
      <c r="M284" s="183"/>
      <c r="T284" s="184"/>
      <c r="AT284" s="179" t="s">
        <v>158</v>
      </c>
      <c r="AU284" s="179" t="s">
        <v>80</v>
      </c>
      <c r="AV284" s="14" t="s">
        <v>132</v>
      </c>
      <c r="AW284" s="14" t="s">
        <v>26</v>
      </c>
      <c r="AX284" s="14" t="s">
        <v>78</v>
      </c>
      <c r="AY284" s="179" t="s">
        <v>126</v>
      </c>
    </row>
    <row r="285" spans="2:65" s="1" customFormat="1" ht="33" customHeight="1">
      <c r="B285" s="124"/>
      <c r="C285" s="150" t="s">
        <v>374</v>
      </c>
      <c r="D285" s="150" t="s">
        <v>128</v>
      </c>
      <c r="E285" s="151" t="s">
        <v>375</v>
      </c>
      <c r="F285" s="152" t="s">
        <v>376</v>
      </c>
      <c r="G285" s="153" t="s">
        <v>179</v>
      </c>
      <c r="H285" s="154">
        <v>1</v>
      </c>
      <c r="I285" s="155"/>
      <c r="J285" s="156">
        <f>ROUND(I285*H285,2)</f>
        <v>0</v>
      </c>
      <c r="K285" s="157"/>
      <c r="L285" s="33"/>
      <c r="M285" s="158" t="s">
        <v>1</v>
      </c>
      <c r="N285" s="123" t="s">
        <v>35</v>
      </c>
      <c r="P285" s="159">
        <f>O285*H285</f>
        <v>0</v>
      </c>
      <c r="Q285" s="159">
        <v>0</v>
      </c>
      <c r="R285" s="159">
        <f>Q285*H285</f>
        <v>0</v>
      </c>
      <c r="S285" s="159">
        <v>0</v>
      </c>
      <c r="T285" s="160">
        <f>S285*H285</f>
        <v>0</v>
      </c>
      <c r="AR285" s="161" t="s">
        <v>132</v>
      </c>
      <c r="AT285" s="161" t="s">
        <v>128</v>
      </c>
      <c r="AU285" s="161" t="s">
        <v>80</v>
      </c>
      <c r="AY285" s="16" t="s">
        <v>126</v>
      </c>
      <c r="BE285" s="92">
        <f>IF(N285="základní",J285,0)</f>
        <v>0</v>
      </c>
      <c r="BF285" s="92">
        <f>IF(N285="snížená",J285,0)</f>
        <v>0</v>
      </c>
      <c r="BG285" s="92">
        <f>IF(N285="zákl. přenesená",J285,0)</f>
        <v>0</v>
      </c>
      <c r="BH285" s="92">
        <f>IF(N285="sníž. přenesená",J285,0)</f>
        <v>0</v>
      </c>
      <c r="BI285" s="92">
        <f>IF(N285="nulová",J285,0)</f>
        <v>0</v>
      </c>
      <c r="BJ285" s="16" t="s">
        <v>78</v>
      </c>
      <c r="BK285" s="92">
        <f>ROUND(I285*H285,2)</f>
        <v>0</v>
      </c>
      <c r="BL285" s="16" t="s">
        <v>132</v>
      </c>
      <c r="BM285" s="161" t="s">
        <v>377</v>
      </c>
    </row>
    <row r="286" spans="2:65" s="1" customFormat="1" ht="19.5">
      <c r="B286" s="33"/>
      <c r="D286" s="162" t="s">
        <v>134</v>
      </c>
      <c r="F286" s="163" t="s">
        <v>378</v>
      </c>
      <c r="I286" s="125"/>
      <c r="L286" s="33"/>
      <c r="M286" s="164"/>
      <c r="T286" s="56"/>
      <c r="AT286" s="16" t="s">
        <v>134</v>
      </c>
      <c r="AU286" s="16" t="s">
        <v>80</v>
      </c>
    </row>
    <row r="287" spans="2:65" s="12" customFormat="1">
      <c r="B287" s="165"/>
      <c r="D287" s="162" t="s">
        <v>158</v>
      </c>
      <c r="E287" s="166" t="s">
        <v>1</v>
      </c>
      <c r="F287" s="167" t="s">
        <v>379</v>
      </c>
      <c r="H287" s="168">
        <v>1</v>
      </c>
      <c r="I287" s="169"/>
      <c r="L287" s="165"/>
      <c r="M287" s="170"/>
      <c r="T287" s="171"/>
      <c r="AT287" s="166" t="s">
        <v>158</v>
      </c>
      <c r="AU287" s="166" t="s">
        <v>80</v>
      </c>
      <c r="AV287" s="12" t="s">
        <v>80</v>
      </c>
      <c r="AW287" s="12" t="s">
        <v>26</v>
      </c>
      <c r="AX287" s="12" t="s">
        <v>78</v>
      </c>
      <c r="AY287" s="166" t="s">
        <v>126</v>
      </c>
    </row>
    <row r="288" spans="2:65" s="1" customFormat="1" ht="16.5" customHeight="1">
      <c r="B288" s="124"/>
      <c r="C288" s="150" t="s">
        <v>380</v>
      </c>
      <c r="D288" s="150" t="s">
        <v>128</v>
      </c>
      <c r="E288" s="151" t="s">
        <v>381</v>
      </c>
      <c r="F288" s="152" t="s">
        <v>382</v>
      </c>
      <c r="G288" s="153" t="s">
        <v>138</v>
      </c>
      <c r="H288" s="154">
        <v>4</v>
      </c>
      <c r="I288" s="155"/>
      <c r="J288" s="156">
        <f>ROUND(I288*H288,2)</f>
        <v>0</v>
      </c>
      <c r="K288" s="157"/>
      <c r="L288" s="33"/>
      <c r="M288" s="158" t="s">
        <v>1</v>
      </c>
      <c r="N288" s="123" t="s">
        <v>35</v>
      </c>
      <c r="P288" s="159">
        <f>O288*H288</f>
        <v>0</v>
      </c>
      <c r="Q288" s="159">
        <v>6.3899999999999998E-3</v>
      </c>
      <c r="R288" s="159">
        <f>Q288*H288</f>
        <v>2.5559999999999999E-2</v>
      </c>
      <c r="S288" s="159">
        <v>0</v>
      </c>
      <c r="T288" s="160">
        <f>S288*H288</f>
        <v>0</v>
      </c>
      <c r="AR288" s="161" t="s">
        <v>132</v>
      </c>
      <c r="AT288" s="161" t="s">
        <v>128</v>
      </c>
      <c r="AU288" s="161" t="s">
        <v>80</v>
      </c>
      <c r="AY288" s="16" t="s">
        <v>126</v>
      </c>
      <c r="BE288" s="92">
        <f>IF(N288="základní",J288,0)</f>
        <v>0</v>
      </c>
      <c r="BF288" s="92">
        <f>IF(N288="snížená",J288,0)</f>
        <v>0</v>
      </c>
      <c r="BG288" s="92">
        <f>IF(N288="zákl. přenesená",J288,0)</f>
        <v>0</v>
      </c>
      <c r="BH288" s="92">
        <f>IF(N288="sníž. přenesená",J288,0)</f>
        <v>0</v>
      </c>
      <c r="BI288" s="92">
        <f>IF(N288="nulová",J288,0)</f>
        <v>0</v>
      </c>
      <c r="BJ288" s="16" t="s">
        <v>78</v>
      </c>
      <c r="BK288" s="92">
        <f>ROUND(I288*H288,2)</f>
        <v>0</v>
      </c>
      <c r="BL288" s="16" t="s">
        <v>132</v>
      </c>
      <c r="BM288" s="161" t="s">
        <v>383</v>
      </c>
    </row>
    <row r="289" spans="2:65" s="12" customFormat="1">
      <c r="B289" s="165"/>
      <c r="D289" s="162" t="s">
        <v>158</v>
      </c>
      <c r="E289" s="166" t="s">
        <v>1</v>
      </c>
      <c r="F289" s="167" t="s">
        <v>384</v>
      </c>
      <c r="H289" s="168">
        <v>4</v>
      </c>
      <c r="I289" s="169"/>
      <c r="L289" s="165"/>
      <c r="M289" s="170"/>
      <c r="T289" s="171"/>
      <c r="AT289" s="166" t="s">
        <v>158</v>
      </c>
      <c r="AU289" s="166" t="s">
        <v>80</v>
      </c>
      <c r="AV289" s="12" t="s">
        <v>80</v>
      </c>
      <c r="AW289" s="12" t="s">
        <v>26</v>
      </c>
      <c r="AX289" s="12" t="s">
        <v>78</v>
      </c>
      <c r="AY289" s="166" t="s">
        <v>126</v>
      </c>
    </row>
    <row r="290" spans="2:65" s="1" customFormat="1" ht="24.2" customHeight="1">
      <c r="B290" s="124"/>
      <c r="C290" s="150" t="s">
        <v>385</v>
      </c>
      <c r="D290" s="150" t="s">
        <v>128</v>
      </c>
      <c r="E290" s="151" t="s">
        <v>386</v>
      </c>
      <c r="F290" s="152" t="s">
        <v>387</v>
      </c>
      <c r="G290" s="153" t="s">
        <v>334</v>
      </c>
      <c r="H290" s="154">
        <v>11</v>
      </c>
      <c r="I290" s="155"/>
      <c r="J290" s="156">
        <f>ROUND(I290*H290,2)</f>
        <v>0</v>
      </c>
      <c r="K290" s="157"/>
      <c r="L290" s="33"/>
      <c r="M290" s="158" t="s">
        <v>1</v>
      </c>
      <c r="N290" s="123" t="s">
        <v>35</v>
      </c>
      <c r="P290" s="159">
        <f>O290*H290</f>
        <v>0</v>
      </c>
      <c r="Q290" s="159">
        <v>8.8319999999999996E-2</v>
      </c>
      <c r="R290" s="159">
        <f>Q290*H290</f>
        <v>0.97151999999999994</v>
      </c>
      <c r="S290" s="159">
        <v>0</v>
      </c>
      <c r="T290" s="160">
        <f>S290*H290</f>
        <v>0</v>
      </c>
      <c r="AR290" s="161" t="s">
        <v>132</v>
      </c>
      <c r="AT290" s="161" t="s">
        <v>128</v>
      </c>
      <c r="AU290" s="161" t="s">
        <v>80</v>
      </c>
      <c r="AY290" s="16" t="s">
        <v>126</v>
      </c>
      <c r="BE290" s="92">
        <f>IF(N290="základní",J290,0)</f>
        <v>0</v>
      </c>
      <c r="BF290" s="92">
        <f>IF(N290="snížená",J290,0)</f>
        <v>0</v>
      </c>
      <c r="BG290" s="92">
        <f>IF(N290="zákl. přenesená",J290,0)</f>
        <v>0</v>
      </c>
      <c r="BH290" s="92">
        <f>IF(N290="sníž. přenesená",J290,0)</f>
        <v>0</v>
      </c>
      <c r="BI290" s="92">
        <f>IF(N290="nulová",J290,0)</f>
        <v>0</v>
      </c>
      <c r="BJ290" s="16" t="s">
        <v>78</v>
      </c>
      <c r="BK290" s="92">
        <f>ROUND(I290*H290,2)</f>
        <v>0</v>
      </c>
      <c r="BL290" s="16" t="s">
        <v>132</v>
      </c>
      <c r="BM290" s="161" t="s">
        <v>388</v>
      </c>
    </row>
    <row r="291" spans="2:65" s="1" customFormat="1" ht="16.5" customHeight="1">
      <c r="B291" s="124"/>
      <c r="C291" s="185" t="s">
        <v>389</v>
      </c>
      <c r="D291" s="185" t="s">
        <v>310</v>
      </c>
      <c r="E291" s="186" t="s">
        <v>390</v>
      </c>
      <c r="F291" s="187" t="s">
        <v>391</v>
      </c>
      <c r="G291" s="188" t="s">
        <v>334</v>
      </c>
      <c r="H291" s="189">
        <v>3</v>
      </c>
      <c r="I291" s="190"/>
      <c r="J291" s="191">
        <f>ROUND(I291*H291,2)</f>
        <v>0</v>
      </c>
      <c r="K291" s="192"/>
      <c r="L291" s="193"/>
      <c r="M291" s="194" t="s">
        <v>1</v>
      </c>
      <c r="N291" s="195" t="s">
        <v>35</v>
      </c>
      <c r="P291" s="159">
        <f>O291*H291</f>
        <v>0</v>
      </c>
      <c r="Q291" s="159">
        <v>2.8000000000000001E-2</v>
      </c>
      <c r="R291" s="159">
        <f>Q291*H291</f>
        <v>8.4000000000000005E-2</v>
      </c>
      <c r="S291" s="159">
        <v>0</v>
      </c>
      <c r="T291" s="160">
        <f>S291*H291</f>
        <v>0</v>
      </c>
      <c r="AR291" s="161" t="s">
        <v>164</v>
      </c>
      <c r="AT291" s="161" t="s">
        <v>310</v>
      </c>
      <c r="AU291" s="161" t="s">
        <v>80</v>
      </c>
      <c r="AY291" s="16" t="s">
        <v>126</v>
      </c>
      <c r="BE291" s="92">
        <f>IF(N291="základní",J291,0)</f>
        <v>0</v>
      </c>
      <c r="BF291" s="92">
        <f>IF(N291="snížená",J291,0)</f>
        <v>0</v>
      </c>
      <c r="BG291" s="92">
        <f>IF(N291="zákl. přenesená",J291,0)</f>
        <v>0</v>
      </c>
      <c r="BH291" s="92">
        <f>IF(N291="sníž. přenesená",J291,0)</f>
        <v>0</v>
      </c>
      <c r="BI291" s="92">
        <f>IF(N291="nulová",J291,0)</f>
        <v>0</v>
      </c>
      <c r="BJ291" s="16" t="s">
        <v>78</v>
      </c>
      <c r="BK291" s="92">
        <f>ROUND(I291*H291,2)</f>
        <v>0</v>
      </c>
      <c r="BL291" s="16" t="s">
        <v>132</v>
      </c>
      <c r="BM291" s="161" t="s">
        <v>392</v>
      </c>
    </row>
    <row r="292" spans="2:65" s="1" customFormat="1">
      <c r="B292" s="33"/>
      <c r="D292" s="162" t="s">
        <v>134</v>
      </c>
      <c r="F292" s="163"/>
      <c r="I292" s="125"/>
      <c r="L292" s="33"/>
      <c r="M292" s="164"/>
      <c r="T292" s="56"/>
      <c r="AT292" s="16" t="s">
        <v>134</v>
      </c>
      <c r="AU292" s="16" t="s">
        <v>80</v>
      </c>
    </row>
    <row r="293" spans="2:65" s="1" customFormat="1" ht="16.5" customHeight="1">
      <c r="B293" s="124"/>
      <c r="C293" s="185" t="s">
        <v>393</v>
      </c>
      <c r="D293" s="185" t="s">
        <v>310</v>
      </c>
      <c r="E293" s="186" t="s">
        <v>394</v>
      </c>
      <c r="F293" s="187" t="s">
        <v>395</v>
      </c>
      <c r="G293" s="188" t="s">
        <v>334</v>
      </c>
      <c r="H293" s="189">
        <v>2</v>
      </c>
      <c r="I293" s="190"/>
      <c r="J293" s="191">
        <f>ROUND(I293*H293,2)</f>
        <v>0</v>
      </c>
      <c r="K293" s="192"/>
      <c r="L293" s="193"/>
      <c r="M293" s="194" t="s">
        <v>1</v>
      </c>
      <c r="N293" s="195" t="s">
        <v>35</v>
      </c>
      <c r="P293" s="159">
        <f>O293*H293</f>
        <v>0</v>
      </c>
      <c r="Q293" s="159">
        <v>0.04</v>
      </c>
      <c r="R293" s="159">
        <f>Q293*H293</f>
        <v>0.08</v>
      </c>
      <c r="S293" s="159">
        <v>0</v>
      </c>
      <c r="T293" s="160">
        <f>S293*H293</f>
        <v>0</v>
      </c>
      <c r="AR293" s="161" t="s">
        <v>164</v>
      </c>
      <c r="AT293" s="161" t="s">
        <v>310</v>
      </c>
      <c r="AU293" s="161" t="s">
        <v>80</v>
      </c>
      <c r="AY293" s="16" t="s">
        <v>126</v>
      </c>
      <c r="BE293" s="92">
        <f>IF(N293="základní",J293,0)</f>
        <v>0</v>
      </c>
      <c r="BF293" s="92">
        <f>IF(N293="snížená",J293,0)</f>
        <v>0</v>
      </c>
      <c r="BG293" s="92">
        <f>IF(N293="zákl. přenesená",J293,0)</f>
        <v>0</v>
      </c>
      <c r="BH293" s="92">
        <f>IF(N293="sníž. přenesená",J293,0)</f>
        <v>0</v>
      </c>
      <c r="BI293" s="92">
        <f>IF(N293="nulová",J293,0)</f>
        <v>0</v>
      </c>
      <c r="BJ293" s="16" t="s">
        <v>78</v>
      </c>
      <c r="BK293" s="92">
        <f>ROUND(I293*H293,2)</f>
        <v>0</v>
      </c>
      <c r="BL293" s="16" t="s">
        <v>132</v>
      </c>
      <c r="BM293" s="161" t="s">
        <v>396</v>
      </c>
    </row>
    <row r="294" spans="2:65" s="1" customFormat="1">
      <c r="B294" s="33"/>
      <c r="D294" s="162" t="s">
        <v>134</v>
      </c>
      <c r="F294" s="163"/>
      <c r="I294" s="125"/>
      <c r="L294" s="33"/>
      <c r="M294" s="164"/>
      <c r="T294" s="56"/>
      <c r="AT294" s="16" t="s">
        <v>134</v>
      </c>
      <c r="AU294" s="16" t="s">
        <v>80</v>
      </c>
    </row>
    <row r="295" spans="2:65" s="1" customFormat="1" ht="16.5" customHeight="1">
      <c r="B295" s="124"/>
      <c r="C295" s="185" t="s">
        <v>397</v>
      </c>
      <c r="D295" s="185" t="s">
        <v>310</v>
      </c>
      <c r="E295" s="186" t="s">
        <v>398</v>
      </c>
      <c r="F295" s="187" t="s">
        <v>399</v>
      </c>
      <c r="G295" s="188" t="s">
        <v>334</v>
      </c>
      <c r="H295" s="189">
        <v>1</v>
      </c>
      <c r="I295" s="190"/>
      <c r="J295" s="191">
        <f>ROUND(I295*H295,2)</f>
        <v>0</v>
      </c>
      <c r="K295" s="192"/>
      <c r="L295" s="193"/>
      <c r="M295" s="194" t="s">
        <v>1</v>
      </c>
      <c r="N295" s="195" t="s">
        <v>35</v>
      </c>
      <c r="P295" s="159">
        <f>O295*H295</f>
        <v>0</v>
      </c>
      <c r="Q295" s="159">
        <v>5.0999999999999997E-2</v>
      </c>
      <c r="R295" s="159">
        <f>Q295*H295</f>
        <v>5.0999999999999997E-2</v>
      </c>
      <c r="S295" s="159">
        <v>0</v>
      </c>
      <c r="T295" s="160">
        <f>S295*H295</f>
        <v>0</v>
      </c>
      <c r="AR295" s="161" t="s">
        <v>164</v>
      </c>
      <c r="AT295" s="161" t="s">
        <v>310</v>
      </c>
      <c r="AU295" s="161" t="s">
        <v>80</v>
      </c>
      <c r="AY295" s="16" t="s">
        <v>126</v>
      </c>
      <c r="BE295" s="92">
        <f>IF(N295="základní",J295,0)</f>
        <v>0</v>
      </c>
      <c r="BF295" s="92">
        <f>IF(N295="snížená",J295,0)</f>
        <v>0</v>
      </c>
      <c r="BG295" s="92">
        <f>IF(N295="zákl. přenesená",J295,0)</f>
        <v>0</v>
      </c>
      <c r="BH295" s="92">
        <f>IF(N295="sníž. přenesená",J295,0)</f>
        <v>0</v>
      </c>
      <c r="BI295" s="92">
        <f>IF(N295="nulová",J295,0)</f>
        <v>0</v>
      </c>
      <c r="BJ295" s="16" t="s">
        <v>78</v>
      </c>
      <c r="BK295" s="92">
        <f>ROUND(I295*H295,2)</f>
        <v>0</v>
      </c>
      <c r="BL295" s="16" t="s">
        <v>132</v>
      </c>
      <c r="BM295" s="161" t="s">
        <v>400</v>
      </c>
    </row>
    <row r="296" spans="2:65" s="1" customFormat="1">
      <c r="B296" s="33"/>
      <c r="D296" s="162" t="s">
        <v>134</v>
      </c>
      <c r="F296" s="163"/>
      <c r="I296" s="125"/>
      <c r="L296" s="33"/>
      <c r="M296" s="164"/>
      <c r="T296" s="56"/>
      <c r="AT296" s="16" t="s">
        <v>134</v>
      </c>
      <c r="AU296" s="16" t="s">
        <v>80</v>
      </c>
    </row>
    <row r="297" spans="2:65" s="1" customFormat="1" ht="21.75" customHeight="1">
      <c r="B297" s="124"/>
      <c r="C297" s="185" t="s">
        <v>401</v>
      </c>
      <c r="D297" s="185" t="s">
        <v>310</v>
      </c>
      <c r="E297" s="186" t="s">
        <v>402</v>
      </c>
      <c r="F297" s="187" t="s">
        <v>403</v>
      </c>
      <c r="G297" s="188" t="s">
        <v>334</v>
      </c>
      <c r="H297" s="189">
        <v>5</v>
      </c>
      <c r="I297" s="190"/>
      <c r="J297" s="191">
        <f>ROUND(I297*H297,2)</f>
        <v>0</v>
      </c>
      <c r="K297" s="192"/>
      <c r="L297" s="193"/>
      <c r="M297" s="194" t="s">
        <v>1</v>
      </c>
      <c r="N297" s="195" t="s">
        <v>35</v>
      </c>
      <c r="P297" s="159">
        <f>O297*H297</f>
        <v>0</v>
      </c>
      <c r="Q297" s="159">
        <v>6.8000000000000005E-2</v>
      </c>
      <c r="R297" s="159">
        <f>Q297*H297</f>
        <v>0.34</v>
      </c>
      <c r="S297" s="159">
        <v>0</v>
      </c>
      <c r="T297" s="160">
        <f>S297*H297</f>
        <v>0</v>
      </c>
      <c r="AR297" s="161" t="s">
        <v>164</v>
      </c>
      <c r="AT297" s="161" t="s">
        <v>310</v>
      </c>
      <c r="AU297" s="161" t="s">
        <v>80</v>
      </c>
      <c r="AY297" s="16" t="s">
        <v>126</v>
      </c>
      <c r="BE297" s="92">
        <f>IF(N297="základní",J297,0)</f>
        <v>0</v>
      </c>
      <c r="BF297" s="92">
        <f>IF(N297="snížená",J297,0)</f>
        <v>0</v>
      </c>
      <c r="BG297" s="92">
        <f>IF(N297="zákl. přenesená",J297,0)</f>
        <v>0</v>
      </c>
      <c r="BH297" s="92">
        <f>IF(N297="sníž. přenesená",J297,0)</f>
        <v>0</v>
      </c>
      <c r="BI297" s="92">
        <f>IF(N297="nulová",J297,0)</f>
        <v>0</v>
      </c>
      <c r="BJ297" s="16" t="s">
        <v>78</v>
      </c>
      <c r="BK297" s="92">
        <f>ROUND(I297*H297,2)</f>
        <v>0</v>
      </c>
      <c r="BL297" s="16" t="s">
        <v>132</v>
      </c>
      <c r="BM297" s="161" t="s">
        <v>404</v>
      </c>
    </row>
    <row r="298" spans="2:65" s="1" customFormat="1">
      <c r="B298" s="33"/>
      <c r="D298" s="162" t="s">
        <v>134</v>
      </c>
      <c r="F298" s="163"/>
      <c r="I298" s="125"/>
      <c r="L298" s="33"/>
      <c r="M298" s="164"/>
      <c r="T298" s="56"/>
      <c r="AT298" s="16" t="s">
        <v>134</v>
      </c>
      <c r="AU298" s="16" t="s">
        <v>80</v>
      </c>
    </row>
    <row r="299" spans="2:65" s="1" customFormat="1" ht="24.2" customHeight="1">
      <c r="B299" s="124"/>
      <c r="C299" s="150" t="s">
        <v>405</v>
      </c>
      <c r="D299" s="150" t="s">
        <v>128</v>
      </c>
      <c r="E299" s="151" t="s">
        <v>406</v>
      </c>
      <c r="F299" s="152" t="s">
        <v>407</v>
      </c>
      <c r="G299" s="153" t="s">
        <v>334</v>
      </c>
      <c r="H299" s="154">
        <v>3</v>
      </c>
      <c r="I299" s="155"/>
      <c r="J299" s="156">
        <f>ROUND(I299*H299,2)</f>
        <v>0</v>
      </c>
      <c r="K299" s="157"/>
      <c r="L299" s="33"/>
      <c r="M299" s="158" t="s">
        <v>1</v>
      </c>
      <c r="N299" s="123" t="s">
        <v>35</v>
      </c>
      <c r="P299" s="159">
        <f>O299*H299</f>
        <v>0</v>
      </c>
      <c r="Q299" s="159">
        <v>0.17663999999999999</v>
      </c>
      <c r="R299" s="159">
        <f>Q299*H299</f>
        <v>0.52991999999999995</v>
      </c>
      <c r="S299" s="159">
        <v>0</v>
      </c>
      <c r="T299" s="160">
        <f>S299*H299</f>
        <v>0</v>
      </c>
      <c r="AR299" s="161" t="s">
        <v>132</v>
      </c>
      <c r="AT299" s="161" t="s">
        <v>128</v>
      </c>
      <c r="AU299" s="161" t="s">
        <v>80</v>
      </c>
      <c r="AY299" s="16" t="s">
        <v>126</v>
      </c>
      <c r="BE299" s="92">
        <f>IF(N299="základní",J299,0)</f>
        <v>0</v>
      </c>
      <c r="BF299" s="92">
        <f>IF(N299="snížená",J299,0)</f>
        <v>0</v>
      </c>
      <c r="BG299" s="92">
        <f>IF(N299="zákl. přenesená",J299,0)</f>
        <v>0</v>
      </c>
      <c r="BH299" s="92">
        <f>IF(N299="sníž. přenesená",J299,0)</f>
        <v>0</v>
      </c>
      <c r="BI299" s="92">
        <f>IF(N299="nulová",J299,0)</f>
        <v>0</v>
      </c>
      <c r="BJ299" s="16" t="s">
        <v>78</v>
      </c>
      <c r="BK299" s="92">
        <f>ROUND(I299*H299,2)</f>
        <v>0</v>
      </c>
      <c r="BL299" s="16" t="s">
        <v>132</v>
      </c>
      <c r="BM299" s="161" t="s">
        <v>408</v>
      </c>
    </row>
    <row r="300" spans="2:65" s="1" customFormat="1" ht="21.75" customHeight="1">
      <c r="B300" s="124"/>
      <c r="C300" s="185" t="s">
        <v>409</v>
      </c>
      <c r="D300" s="185" t="s">
        <v>310</v>
      </c>
      <c r="E300" s="186" t="s">
        <v>410</v>
      </c>
      <c r="F300" s="187" t="s">
        <v>411</v>
      </c>
      <c r="G300" s="188" t="s">
        <v>334</v>
      </c>
      <c r="H300" s="189">
        <v>3</v>
      </c>
      <c r="I300" s="190"/>
      <c r="J300" s="191">
        <f>ROUND(I300*H300,2)</f>
        <v>0</v>
      </c>
      <c r="K300" s="192"/>
      <c r="L300" s="193"/>
      <c r="M300" s="194" t="s">
        <v>1</v>
      </c>
      <c r="N300" s="195" t="s">
        <v>35</v>
      </c>
      <c r="P300" s="159">
        <f>O300*H300</f>
        <v>0</v>
      </c>
      <c r="Q300" s="159">
        <v>8.1000000000000003E-2</v>
      </c>
      <c r="R300" s="159">
        <f>Q300*H300</f>
        <v>0.24299999999999999</v>
      </c>
      <c r="S300" s="159">
        <v>0</v>
      </c>
      <c r="T300" s="160">
        <f>S300*H300</f>
        <v>0</v>
      </c>
      <c r="AR300" s="161" t="s">
        <v>164</v>
      </c>
      <c r="AT300" s="161" t="s">
        <v>310</v>
      </c>
      <c r="AU300" s="161" t="s">
        <v>80</v>
      </c>
      <c r="AY300" s="16" t="s">
        <v>126</v>
      </c>
      <c r="BE300" s="92">
        <f>IF(N300="základní",J300,0)</f>
        <v>0</v>
      </c>
      <c r="BF300" s="92">
        <f>IF(N300="snížená",J300,0)</f>
        <v>0</v>
      </c>
      <c r="BG300" s="92">
        <f>IF(N300="zákl. přenesená",J300,0)</f>
        <v>0</v>
      </c>
      <c r="BH300" s="92">
        <f>IF(N300="sníž. přenesená",J300,0)</f>
        <v>0</v>
      </c>
      <c r="BI300" s="92">
        <f>IF(N300="nulová",J300,0)</f>
        <v>0</v>
      </c>
      <c r="BJ300" s="16" t="s">
        <v>78</v>
      </c>
      <c r="BK300" s="92">
        <f>ROUND(I300*H300,2)</f>
        <v>0</v>
      </c>
      <c r="BL300" s="16" t="s">
        <v>132</v>
      </c>
      <c r="BM300" s="161" t="s">
        <v>412</v>
      </c>
    </row>
    <row r="301" spans="2:65" s="1" customFormat="1">
      <c r="B301" s="33"/>
      <c r="D301" s="162" t="s">
        <v>134</v>
      </c>
      <c r="F301" s="163"/>
      <c r="I301" s="125"/>
      <c r="L301" s="33"/>
      <c r="M301" s="164"/>
      <c r="T301" s="56"/>
      <c r="AT301" s="16" t="s">
        <v>134</v>
      </c>
      <c r="AU301" s="16" t="s">
        <v>80</v>
      </c>
    </row>
    <row r="302" spans="2:65" s="1" customFormat="1" ht="24.2" customHeight="1">
      <c r="B302" s="124"/>
      <c r="C302" s="185" t="s">
        <v>413</v>
      </c>
      <c r="D302" s="185" t="s">
        <v>310</v>
      </c>
      <c r="E302" s="186" t="s">
        <v>414</v>
      </c>
      <c r="F302" s="187" t="s">
        <v>415</v>
      </c>
      <c r="G302" s="188" t="s">
        <v>334</v>
      </c>
      <c r="H302" s="189">
        <v>33</v>
      </c>
      <c r="I302" s="190"/>
      <c r="J302" s="191">
        <f>ROUND(I302*H302,2)</f>
        <v>0</v>
      </c>
      <c r="K302" s="192"/>
      <c r="L302" s="193"/>
      <c r="M302" s="194" t="s">
        <v>1</v>
      </c>
      <c r="N302" s="195" t="s">
        <v>35</v>
      </c>
      <c r="P302" s="159">
        <f>O302*H302</f>
        <v>0</v>
      </c>
      <c r="Q302" s="159">
        <v>2E-3</v>
      </c>
      <c r="R302" s="159">
        <f>Q302*H302</f>
        <v>6.6000000000000003E-2</v>
      </c>
      <c r="S302" s="159">
        <v>0</v>
      </c>
      <c r="T302" s="160">
        <f>S302*H302</f>
        <v>0</v>
      </c>
      <c r="AR302" s="161" t="s">
        <v>164</v>
      </c>
      <c r="AT302" s="161" t="s">
        <v>310</v>
      </c>
      <c r="AU302" s="161" t="s">
        <v>80</v>
      </c>
      <c r="AY302" s="16" t="s">
        <v>126</v>
      </c>
      <c r="BE302" s="92">
        <f>IF(N302="základní",J302,0)</f>
        <v>0</v>
      </c>
      <c r="BF302" s="92">
        <f>IF(N302="snížená",J302,0)</f>
        <v>0</v>
      </c>
      <c r="BG302" s="92">
        <f>IF(N302="zákl. přenesená",J302,0)</f>
        <v>0</v>
      </c>
      <c r="BH302" s="92">
        <f>IF(N302="sníž. přenesená",J302,0)</f>
        <v>0</v>
      </c>
      <c r="BI302" s="92">
        <f>IF(N302="nulová",J302,0)</f>
        <v>0</v>
      </c>
      <c r="BJ302" s="16" t="s">
        <v>78</v>
      </c>
      <c r="BK302" s="92">
        <f>ROUND(I302*H302,2)</f>
        <v>0</v>
      </c>
      <c r="BL302" s="16" t="s">
        <v>132</v>
      </c>
      <c r="BM302" s="161" t="s">
        <v>416</v>
      </c>
    </row>
    <row r="303" spans="2:65" s="1" customFormat="1" ht="24.2" customHeight="1">
      <c r="B303" s="124"/>
      <c r="C303" s="185" t="s">
        <v>417</v>
      </c>
      <c r="D303" s="185" t="s">
        <v>310</v>
      </c>
      <c r="E303" s="186" t="s">
        <v>418</v>
      </c>
      <c r="F303" s="187" t="s">
        <v>419</v>
      </c>
      <c r="G303" s="188" t="s">
        <v>334</v>
      </c>
      <c r="H303" s="189">
        <v>1</v>
      </c>
      <c r="I303" s="190"/>
      <c r="J303" s="191">
        <f>ROUND(I303*H303,2)</f>
        <v>0</v>
      </c>
      <c r="K303" s="192"/>
      <c r="L303" s="193"/>
      <c r="M303" s="194" t="s">
        <v>1</v>
      </c>
      <c r="N303" s="195" t="s">
        <v>35</v>
      </c>
      <c r="P303" s="159">
        <f>O303*H303</f>
        <v>0</v>
      </c>
      <c r="Q303" s="159">
        <v>3.0000000000000001E-3</v>
      </c>
      <c r="R303" s="159">
        <f>Q303*H303</f>
        <v>3.0000000000000001E-3</v>
      </c>
      <c r="S303" s="159">
        <v>0</v>
      </c>
      <c r="T303" s="160">
        <f>S303*H303</f>
        <v>0</v>
      </c>
      <c r="AR303" s="161" t="s">
        <v>164</v>
      </c>
      <c r="AT303" s="161" t="s">
        <v>310</v>
      </c>
      <c r="AU303" s="161" t="s">
        <v>80</v>
      </c>
      <c r="AY303" s="16" t="s">
        <v>126</v>
      </c>
      <c r="BE303" s="92">
        <f>IF(N303="základní",J303,0)</f>
        <v>0</v>
      </c>
      <c r="BF303" s="92">
        <f>IF(N303="snížená",J303,0)</f>
        <v>0</v>
      </c>
      <c r="BG303" s="92">
        <f>IF(N303="zákl. přenesená",J303,0)</f>
        <v>0</v>
      </c>
      <c r="BH303" s="92">
        <f>IF(N303="sníž. přenesená",J303,0)</f>
        <v>0</v>
      </c>
      <c r="BI303" s="92">
        <f>IF(N303="nulová",J303,0)</f>
        <v>0</v>
      </c>
      <c r="BJ303" s="16" t="s">
        <v>78</v>
      </c>
      <c r="BK303" s="92">
        <f>ROUND(I303*H303,2)</f>
        <v>0</v>
      </c>
      <c r="BL303" s="16" t="s">
        <v>132</v>
      </c>
      <c r="BM303" s="161" t="s">
        <v>420</v>
      </c>
    </row>
    <row r="304" spans="2:65" s="11" customFormat="1" ht="22.9" customHeight="1">
      <c r="B304" s="138"/>
      <c r="D304" s="139" t="s">
        <v>69</v>
      </c>
      <c r="E304" s="148" t="s">
        <v>148</v>
      </c>
      <c r="F304" s="148" t="s">
        <v>421</v>
      </c>
      <c r="I304" s="141"/>
      <c r="J304" s="149">
        <f>BK304</f>
        <v>0</v>
      </c>
      <c r="L304" s="138"/>
      <c r="M304" s="143"/>
      <c r="P304" s="144">
        <f>SUM(P305:P307)</f>
        <v>0</v>
      </c>
      <c r="R304" s="144">
        <f>SUM(R305:R307)</f>
        <v>4.0219199999999997</v>
      </c>
      <c r="T304" s="145">
        <f>SUM(T305:T307)</f>
        <v>0</v>
      </c>
      <c r="AR304" s="139" t="s">
        <v>78</v>
      </c>
      <c r="AT304" s="146" t="s">
        <v>69</v>
      </c>
      <c r="AU304" s="146" t="s">
        <v>78</v>
      </c>
      <c r="AY304" s="139" t="s">
        <v>126</v>
      </c>
      <c r="BK304" s="147">
        <f>SUM(BK305:BK307)</f>
        <v>0</v>
      </c>
    </row>
    <row r="305" spans="2:65" s="1" customFormat="1" ht="24.2" customHeight="1">
      <c r="B305" s="124"/>
      <c r="C305" s="150" t="s">
        <v>422</v>
      </c>
      <c r="D305" s="150" t="s">
        <v>128</v>
      </c>
      <c r="E305" s="151" t="s">
        <v>423</v>
      </c>
      <c r="F305" s="152" t="s">
        <v>424</v>
      </c>
      <c r="G305" s="153" t="s">
        <v>138</v>
      </c>
      <c r="H305" s="154">
        <v>4.5</v>
      </c>
      <c r="I305" s="155"/>
      <c r="J305" s="156">
        <f>ROUND(I305*H305,2)</f>
        <v>0</v>
      </c>
      <c r="K305" s="157"/>
      <c r="L305" s="33"/>
      <c r="M305" s="158" t="s">
        <v>1</v>
      </c>
      <c r="N305" s="123" t="s">
        <v>35</v>
      </c>
      <c r="P305" s="159">
        <f>O305*H305</f>
        <v>0</v>
      </c>
      <c r="Q305" s="159">
        <v>0.34499999999999997</v>
      </c>
      <c r="R305" s="159">
        <f>Q305*H305</f>
        <v>1.5524999999999998</v>
      </c>
      <c r="S305" s="159">
        <v>0</v>
      </c>
      <c r="T305" s="160">
        <f>S305*H305</f>
        <v>0</v>
      </c>
      <c r="AR305" s="161" t="s">
        <v>132</v>
      </c>
      <c r="AT305" s="161" t="s">
        <v>128</v>
      </c>
      <c r="AU305" s="161" t="s">
        <v>80</v>
      </c>
      <c r="AY305" s="16" t="s">
        <v>126</v>
      </c>
      <c r="BE305" s="92">
        <f>IF(N305="základní",J305,0)</f>
        <v>0</v>
      </c>
      <c r="BF305" s="92">
        <f>IF(N305="snížená",J305,0)</f>
        <v>0</v>
      </c>
      <c r="BG305" s="92">
        <f>IF(N305="zákl. přenesená",J305,0)</f>
        <v>0</v>
      </c>
      <c r="BH305" s="92">
        <f>IF(N305="sníž. přenesená",J305,0)</f>
        <v>0</v>
      </c>
      <c r="BI305" s="92">
        <f>IF(N305="nulová",J305,0)</f>
        <v>0</v>
      </c>
      <c r="BJ305" s="16" t="s">
        <v>78</v>
      </c>
      <c r="BK305" s="92">
        <f>ROUND(I305*H305,2)</f>
        <v>0</v>
      </c>
      <c r="BL305" s="16" t="s">
        <v>132</v>
      </c>
      <c r="BM305" s="161" t="s">
        <v>425</v>
      </c>
    </row>
    <row r="306" spans="2:65" s="1" customFormat="1" ht="37.9" customHeight="1">
      <c r="B306" s="124"/>
      <c r="C306" s="150" t="s">
        <v>426</v>
      </c>
      <c r="D306" s="150" t="s">
        <v>128</v>
      </c>
      <c r="E306" s="151" t="s">
        <v>427</v>
      </c>
      <c r="F306" s="152" t="s">
        <v>428</v>
      </c>
      <c r="G306" s="153" t="s">
        <v>138</v>
      </c>
      <c r="H306" s="154">
        <v>4.5</v>
      </c>
      <c r="I306" s="155"/>
      <c r="J306" s="156">
        <f>ROUND(I306*H306,2)</f>
        <v>0</v>
      </c>
      <c r="K306" s="157"/>
      <c r="L306" s="33"/>
      <c r="M306" s="158" t="s">
        <v>1</v>
      </c>
      <c r="N306" s="123" t="s">
        <v>35</v>
      </c>
      <c r="P306" s="159">
        <f>O306*H306</f>
        <v>0</v>
      </c>
      <c r="Q306" s="159">
        <v>0.28499999999999998</v>
      </c>
      <c r="R306" s="159">
        <f>Q306*H306</f>
        <v>1.2825</v>
      </c>
      <c r="S306" s="159">
        <v>0</v>
      </c>
      <c r="T306" s="160">
        <f>S306*H306</f>
        <v>0</v>
      </c>
      <c r="AR306" s="161" t="s">
        <v>132</v>
      </c>
      <c r="AT306" s="161" t="s">
        <v>128</v>
      </c>
      <c r="AU306" s="161" t="s">
        <v>80</v>
      </c>
      <c r="AY306" s="16" t="s">
        <v>126</v>
      </c>
      <c r="BE306" s="92">
        <f>IF(N306="základní",J306,0)</f>
        <v>0</v>
      </c>
      <c r="BF306" s="92">
        <f>IF(N306="snížená",J306,0)</f>
        <v>0</v>
      </c>
      <c r="BG306" s="92">
        <f>IF(N306="zákl. přenesená",J306,0)</f>
        <v>0</v>
      </c>
      <c r="BH306" s="92">
        <f>IF(N306="sníž. přenesená",J306,0)</f>
        <v>0</v>
      </c>
      <c r="BI306" s="92">
        <f>IF(N306="nulová",J306,0)</f>
        <v>0</v>
      </c>
      <c r="BJ306" s="16" t="s">
        <v>78</v>
      </c>
      <c r="BK306" s="92">
        <f>ROUND(I306*H306,2)</f>
        <v>0</v>
      </c>
      <c r="BL306" s="16" t="s">
        <v>132</v>
      </c>
      <c r="BM306" s="161" t="s">
        <v>429</v>
      </c>
    </row>
    <row r="307" spans="2:65" s="1" customFormat="1" ht="37.9" customHeight="1">
      <c r="B307" s="124"/>
      <c r="C307" s="150" t="s">
        <v>430</v>
      </c>
      <c r="D307" s="150" t="s">
        <v>128</v>
      </c>
      <c r="E307" s="151" t="s">
        <v>431</v>
      </c>
      <c r="F307" s="152" t="s">
        <v>432</v>
      </c>
      <c r="G307" s="153" t="s">
        <v>138</v>
      </c>
      <c r="H307" s="154">
        <v>4.5</v>
      </c>
      <c r="I307" s="155"/>
      <c r="J307" s="156">
        <f>ROUND(I307*H307,2)</f>
        <v>0</v>
      </c>
      <c r="K307" s="157"/>
      <c r="L307" s="33"/>
      <c r="M307" s="158" t="s">
        <v>1</v>
      </c>
      <c r="N307" s="123" t="s">
        <v>35</v>
      </c>
      <c r="P307" s="159">
        <f>O307*H307</f>
        <v>0</v>
      </c>
      <c r="Q307" s="159">
        <v>0.26375999999999999</v>
      </c>
      <c r="R307" s="159">
        <f>Q307*H307</f>
        <v>1.18692</v>
      </c>
      <c r="S307" s="159">
        <v>0</v>
      </c>
      <c r="T307" s="160">
        <f>S307*H307</f>
        <v>0</v>
      </c>
      <c r="AR307" s="161" t="s">
        <v>132</v>
      </c>
      <c r="AT307" s="161" t="s">
        <v>128</v>
      </c>
      <c r="AU307" s="161" t="s">
        <v>80</v>
      </c>
      <c r="AY307" s="16" t="s">
        <v>126</v>
      </c>
      <c r="BE307" s="92">
        <f>IF(N307="základní",J307,0)</f>
        <v>0</v>
      </c>
      <c r="BF307" s="92">
        <f>IF(N307="snížená",J307,0)</f>
        <v>0</v>
      </c>
      <c r="BG307" s="92">
        <f>IF(N307="zákl. přenesená",J307,0)</f>
        <v>0</v>
      </c>
      <c r="BH307" s="92">
        <f>IF(N307="sníž. přenesená",J307,0)</f>
        <v>0</v>
      </c>
      <c r="BI307" s="92">
        <f>IF(N307="nulová",J307,0)</f>
        <v>0</v>
      </c>
      <c r="BJ307" s="16" t="s">
        <v>78</v>
      </c>
      <c r="BK307" s="92">
        <f>ROUND(I307*H307,2)</f>
        <v>0</v>
      </c>
      <c r="BL307" s="16" t="s">
        <v>132</v>
      </c>
      <c r="BM307" s="161" t="s">
        <v>433</v>
      </c>
    </row>
    <row r="308" spans="2:65" s="11" customFormat="1" ht="22.9" customHeight="1">
      <c r="B308" s="138"/>
      <c r="D308" s="139" t="s">
        <v>69</v>
      </c>
      <c r="E308" s="148" t="s">
        <v>164</v>
      </c>
      <c r="F308" s="148" t="s">
        <v>434</v>
      </c>
      <c r="I308" s="141"/>
      <c r="J308" s="149">
        <f>BK308</f>
        <v>0</v>
      </c>
      <c r="L308" s="138"/>
      <c r="M308" s="143"/>
      <c r="P308" s="144">
        <f>SUM(P309:P347)</f>
        <v>0</v>
      </c>
      <c r="R308" s="144">
        <f>SUM(R309:R347)</f>
        <v>48.554221100000007</v>
      </c>
      <c r="T308" s="145">
        <f>SUM(T309:T347)</f>
        <v>0</v>
      </c>
      <c r="AR308" s="139" t="s">
        <v>78</v>
      </c>
      <c r="AT308" s="146" t="s">
        <v>69</v>
      </c>
      <c r="AU308" s="146" t="s">
        <v>78</v>
      </c>
      <c r="AY308" s="139" t="s">
        <v>126</v>
      </c>
      <c r="BK308" s="147">
        <f>SUM(BK309:BK347)</f>
        <v>0</v>
      </c>
    </row>
    <row r="309" spans="2:65" s="1" customFormat="1" ht="24.2" customHeight="1">
      <c r="B309" s="124"/>
      <c r="C309" s="150" t="s">
        <v>435</v>
      </c>
      <c r="D309" s="150" t="s">
        <v>128</v>
      </c>
      <c r="E309" s="151" t="s">
        <v>436</v>
      </c>
      <c r="F309" s="152" t="s">
        <v>437</v>
      </c>
      <c r="G309" s="153" t="s">
        <v>156</v>
      </c>
      <c r="H309" s="154">
        <v>40</v>
      </c>
      <c r="I309" s="155"/>
      <c r="J309" s="156">
        <f>ROUND(I309*H309,2)</f>
        <v>0</v>
      </c>
      <c r="K309" s="157"/>
      <c r="L309" s="33"/>
      <c r="M309" s="158" t="s">
        <v>1</v>
      </c>
      <c r="N309" s="123" t="s">
        <v>35</v>
      </c>
      <c r="P309" s="159">
        <f>O309*H309</f>
        <v>0</v>
      </c>
      <c r="Q309" s="159">
        <v>0</v>
      </c>
      <c r="R309" s="159">
        <f>Q309*H309</f>
        <v>0</v>
      </c>
      <c r="S309" s="159">
        <v>0</v>
      </c>
      <c r="T309" s="160">
        <f>S309*H309</f>
        <v>0</v>
      </c>
      <c r="AR309" s="161" t="s">
        <v>132</v>
      </c>
      <c r="AT309" s="161" t="s">
        <v>128</v>
      </c>
      <c r="AU309" s="161" t="s">
        <v>80</v>
      </c>
      <c r="AY309" s="16" t="s">
        <v>126</v>
      </c>
      <c r="BE309" s="92">
        <f>IF(N309="základní",J309,0)</f>
        <v>0</v>
      </c>
      <c r="BF309" s="92">
        <f>IF(N309="snížená",J309,0)</f>
        <v>0</v>
      </c>
      <c r="BG309" s="92">
        <f>IF(N309="zákl. přenesená",J309,0)</f>
        <v>0</v>
      </c>
      <c r="BH309" s="92">
        <f>IF(N309="sníž. přenesená",J309,0)</f>
        <v>0</v>
      </c>
      <c r="BI309" s="92">
        <f>IF(N309="nulová",J309,0)</f>
        <v>0</v>
      </c>
      <c r="BJ309" s="16" t="s">
        <v>78</v>
      </c>
      <c r="BK309" s="92">
        <f>ROUND(I309*H309,2)</f>
        <v>0</v>
      </c>
      <c r="BL309" s="16" t="s">
        <v>132</v>
      </c>
      <c r="BM309" s="161" t="s">
        <v>438</v>
      </c>
    </row>
    <row r="310" spans="2:65" s="1" customFormat="1" ht="24.2" customHeight="1">
      <c r="B310" s="124"/>
      <c r="C310" s="185" t="s">
        <v>439</v>
      </c>
      <c r="D310" s="185" t="s">
        <v>310</v>
      </c>
      <c r="E310" s="186" t="s">
        <v>440</v>
      </c>
      <c r="F310" s="187" t="s">
        <v>441</v>
      </c>
      <c r="G310" s="188" t="s">
        <v>156</v>
      </c>
      <c r="H310" s="189">
        <v>40.4</v>
      </c>
      <c r="I310" s="190"/>
      <c r="J310" s="191">
        <f>ROUND(I310*H310,2)</f>
        <v>0</v>
      </c>
      <c r="K310" s="192"/>
      <c r="L310" s="193"/>
      <c r="M310" s="194" t="s">
        <v>1</v>
      </c>
      <c r="N310" s="195" t="s">
        <v>35</v>
      </c>
      <c r="P310" s="159">
        <f>O310*H310</f>
        <v>0</v>
      </c>
      <c r="Q310" s="159">
        <v>6.0499999999999998E-2</v>
      </c>
      <c r="R310" s="159">
        <f>Q310*H310</f>
        <v>2.4441999999999999</v>
      </c>
      <c r="S310" s="159">
        <v>0</v>
      </c>
      <c r="T310" s="160">
        <f>S310*H310</f>
        <v>0</v>
      </c>
      <c r="AR310" s="161" t="s">
        <v>164</v>
      </c>
      <c r="AT310" s="161" t="s">
        <v>310</v>
      </c>
      <c r="AU310" s="161" t="s">
        <v>80</v>
      </c>
      <c r="AY310" s="16" t="s">
        <v>126</v>
      </c>
      <c r="BE310" s="92">
        <f>IF(N310="základní",J310,0)</f>
        <v>0</v>
      </c>
      <c r="BF310" s="92">
        <f>IF(N310="snížená",J310,0)</f>
        <v>0</v>
      </c>
      <c r="BG310" s="92">
        <f>IF(N310="zákl. přenesená",J310,0)</f>
        <v>0</v>
      </c>
      <c r="BH310" s="92">
        <f>IF(N310="sníž. přenesená",J310,0)</f>
        <v>0</v>
      </c>
      <c r="BI310" s="92">
        <f>IF(N310="nulová",J310,0)</f>
        <v>0</v>
      </c>
      <c r="BJ310" s="16" t="s">
        <v>78</v>
      </c>
      <c r="BK310" s="92">
        <f>ROUND(I310*H310,2)</f>
        <v>0</v>
      </c>
      <c r="BL310" s="16" t="s">
        <v>132</v>
      </c>
      <c r="BM310" s="161" t="s">
        <v>442</v>
      </c>
    </row>
    <row r="311" spans="2:65" s="12" customFormat="1">
      <c r="B311" s="165"/>
      <c r="D311" s="162" t="s">
        <v>158</v>
      </c>
      <c r="F311" s="167" t="s">
        <v>443</v>
      </c>
      <c r="H311" s="168">
        <v>40.4</v>
      </c>
      <c r="I311" s="169"/>
      <c r="L311" s="165"/>
      <c r="M311" s="170"/>
      <c r="T311" s="171"/>
      <c r="AT311" s="166" t="s">
        <v>158</v>
      </c>
      <c r="AU311" s="166" t="s">
        <v>80</v>
      </c>
      <c r="AV311" s="12" t="s">
        <v>80</v>
      </c>
      <c r="AW311" s="12" t="s">
        <v>3</v>
      </c>
      <c r="AX311" s="12" t="s">
        <v>78</v>
      </c>
      <c r="AY311" s="166" t="s">
        <v>126</v>
      </c>
    </row>
    <row r="312" spans="2:65" s="1" customFormat="1" ht="16.5" customHeight="1">
      <c r="B312" s="124"/>
      <c r="C312" s="150" t="s">
        <v>444</v>
      </c>
      <c r="D312" s="150" t="s">
        <v>128</v>
      </c>
      <c r="E312" s="151" t="s">
        <v>445</v>
      </c>
      <c r="F312" s="152" t="s">
        <v>446</v>
      </c>
      <c r="G312" s="153" t="s">
        <v>131</v>
      </c>
      <c r="H312" s="154">
        <v>1</v>
      </c>
      <c r="I312" s="155"/>
      <c r="J312" s="156">
        <f>ROUND(I312*H312,2)</f>
        <v>0</v>
      </c>
      <c r="K312" s="157"/>
      <c r="L312" s="33"/>
      <c r="M312" s="158" t="s">
        <v>1</v>
      </c>
      <c r="N312" s="123" t="s">
        <v>35</v>
      </c>
      <c r="P312" s="159">
        <f>O312*H312</f>
        <v>0</v>
      </c>
      <c r="Q312" s="159">
        <v>6.3899999999999998E-3</v>
      </c>
      <c r="R312" s="159">
        <f>Q312*H312</f>
        <v>6.3899999999999998E-3</v>
      </c>
      <c r="S312" s="159">
        <v>0</v>
      </c>
      <c r="T312" s="160">
        <f>S312*H312</f>
        <v>0</v>
      </c>
      <c r="AR312" s="161" t="s">
        <v>132</v>
      </c>
      <c r="AT312" s="161" t="s">
        <v>128</v>
      </c>
      <c r="AU312" s="161" t="s">
        <v>80</v>
      </c>
      <c r="AY312" s="16" t="s">
        <v>126</v>
      </c>
      <c r="BE312" s="92">
        <f>IF(N312="základní",J312,0)</f>
        <v>0</v>
      </c>
      <c r="BF312" s="92">
        <f>IF(N312="snížená",J312,0)</f>
        <v>0</v>
      </c>
      <c r="BG312" s="92">
        <f>IF(N312="zákl. přenesená",J312,0)</f>
        <v>0</v>
      </c>
      <c r="BH312" s="92">
        <f>IF(N312="sníž. přenesená",J312,0)</f>
        <v>0</v>
      </c>
      <c r="BI312" s="92">
        <f>IF(N312="nulová",J312,0)</f>
        <v>0</v>
      </c>
      <c r="BJ312" s="16" t="s">
        <v>78</v>
      </c>
      <c r="BK312" s="92">
        <f>ROUND(I312*H312,2)</f>
        <v>0</v>
      </c>
      <c r="BL312" s="16" t="s">
        <v>132</v>
      </c>
      <c r="BM312" s="161" t="s">
        <v>447</v>
      </c>
    </row>
    <row r="313" spans="2:65" s="1" customFormat="1" ht="29.25">
      <c r="B313" s="33"/>
      <c r="D313" s="162" t="s">
        <v>134</v>
      </c>
      <c r="F313" s="163" t="s">
        <v>448</v>
      </c>
      <c r="I313" s="125"/>
      <c r="L313" s="33"/>
      <c r="M313" s="164"/>
      <c r="T313" s="56"/>
      <c r="AT313" s="16" t="s">
        <v>134</v>
      </c>
      <c r="AU313" s="16" t="s">
        <v>80</v>
      </c>
    </row>
    <row r="314" spans="2:65" s="1" customFormat="1" ht="24.2" customHeight="1">
      <c r="B314" s="124"/>
      <c r="C314" s="150" t="s">
        <v>449</v>
      </c>
      <c r="D314" s="150" t="s">
        <v>128</v>
      </c>
      <c r="E314" s="151" t="s">
        <v>450</v>
      </c>
      <c r="F314" s="152" t="s">
        <v>451</v>
      </c>
      <c r="G314" s="153" t="s">
        <v>156</v>
      </c>
      <c r="H314" s="154">
        <v>147</v>
      </c>
      <c r="I314" s="155"/>
      <c r="J314" s="156">
        <f>ROUND(I314*H314,2)</f>
        <v>0</v>
      </c>
      <c r="K314" s="157"/>
      <c r="L314" s="33"/>
      <c r="M314" s="158" t="s">
        <v>1</v>
      </c>
      <c r="N314" s="123" t="s">
        <v>35</v>
      </c>
      <c r="P314" s="159">
        <f>O314*H314</f>
        <v>0</v>
      </c>
      <c r="Q314" s="159">
        <v>2.0000000000000002E-5</v>
      </c>
      <c r="R314" s="159">
        <f>Q314*H314</f>
        <v>2.9400000000000003E-3</v>
      </c>
      <c r="S314" s="159">
        <v>0</v>
      </c>
      <c r="T314" s="160">
        <f>S314*H314</f>
        <v>0</v>
      </c>
      <c r="AR314" s="161" t="s">
        <v>132</v>
      </c>
      <c r="AT314" s="161" t="s">
        <v>128</v>
      </c>
      <c r="AU314" s="161" t="s">
        <v>80</v>
      </c>
      <c r="AY314" s="16" t="s">
        <v>126</v>
      </c>
      <c r="BE314" s="92">
        <f>IF(N314="základní",J314,0)</f>
        <v>0</v>
      </c>
      <c r="BF314" s="92">
        <f>IF(N314="snížená",J314,0)</f>
        <v>0</v>
      </c>
      <c r="BG314" s="92">
        <f>IF(N314="zákl. přenesená",J314,0)</f>
        <v>0</v>
      </c>
      <c r="BH314" s="92">
        <f>IF(N314="sníž. přenesená",J314,0)</f>
        <v>0</v>
      </c>
      <c r="BI314" s="92">
        <f>IF(N314="nulová",J314,0)</f>
        <v>0</v>
      </c>
      <c r="BJ314" s="16" t="s">
        <v>78</v>
      </c>
      <c r="BK314" s="92">
        <f>ROUND(I314*H314,2)</f>
        <v>0</v>
      </c>
      <c r="BL314" s="16" t="s">
        <v>132</v>
      </c>
      <c r="BM314" s="161" t="s">
        <v>452</v>
      </c>
    </row>
    <row r="315" spans="2:65" s="13" customFormat="1">
      <c r="B315" s="172"/>
      <c r="D315" s="162" t="s">
        <v>158</v>
      </c>
      <c r="E315" s="173" t="s">
        <v>1</v>
      </c>
      <c r="F315" s="174" t="s">
        <v>181</v>
      </c>
      <c r="H315" s="173" t="s">
        <v>1</v>
      </c>
      <c r="I315" s="175"/>
      <c r="L315" s="172"/>
      <c r="M315" s="176"/>
      <c r="T315" s="177"/>
      <c r="AT315" s="173" t="s">
        <v>158</v>
      </c>
      <c r="AU315" s="173" t="s">
        <v>80</v>
      </c>
      <c r="AV315" s="13" t="s">
        <v>78</v>
      </c>
      <c r="AW315" s="13" t="s">
        <v>26</v>
      </c>
      <c r="AX315" s="13" t="s">
        <v>70</v>
      </c>
      <c r="AY315" s="173" t="s">
        <v>126</v>
      </c>
    </row>
    <row r="316" spans="2:65" s="12" customFormat="1">
      <c r="B316" s="165"/>
      <c r="D316" s="162" t="s">
        <v>158</v>
      </c>
      <c r="E316" s="166" t="s">
        <v>1</v>
      </c>
      <c r="F316" s="167" t="s">
        <v>349</v>
      </c>
      <c r="H316" s="168">
        <v>139</v>
      </c>
      <c r="I316" s="169"/>
      <c r="L316" s="165"/>
      <c r="M316" s="170"/>
      <c r="T316" s="171"/>
      <c r="AT316" s="166" t="s">
        <v>158</v>
      </c>
      <c r="AU316" s="166" t="s">
        <v>80</v>
      </c>
      <c r="AV316" s="12" t="s">
        <v>80</v>
      </c>
      <c r="AW316" s="12" t="s">
        <v>26</v>
      </c>
      <c r="AX316" s="12" t="s">
        <v>70</v>
      </c>
      <c r="AY316" s="166" t="s">
        <v>126</v>
      </c>
    </row>
    <row r="317" spans="2:65" s="13" customFormat="1">
      <c r="B317" s="172"/>
      <c r="D317" s="162" t="s">
        <v>158</v>
      </c>
      <c r="E317" s="173" t="s">
        <v>1</v>
      </c>
      <c r="F317" s="174" t="s">
        <v>184</v>
      </c>
      <c r="H317" s="173" t="s">
        <v>1</v>
      </c>
      <c r="I317" s="175"/>
      <c r="L317" s="172"/>
      <c r="M317" s="176"/>
      <c r="T317" s="177"/>
      <c r="AT317" s="173" t="s">
        <v>158</v>
      </c>
      <c r="AU317" s="173" t="s">
        <v>80</v>
      </c>
      <c r="AV317" s="13" t="s">
        <v>78</v>
      </c>
      <c r="AW317" s="13" t="s">
        <v>26</v>
      </c>
      <c r="AX317" s="13" t="s">
        <v>70</v>
      </c>
      <c r="AY317" s="173" t="s">
        <v>126</v>
      </c>
    </row>
    <row r="318" spans="2:65" s="12" customFormat="1">
      <c r="B318" s="165"/>
      <c r="D318" s="162" t="s">
        <v>158</v>
      </c>
      <c r="E318" s="166" t="s">
        <v>1</v>
      </c>
      <c r="F318" s="167" t="s">
        <v>350</v>
      </c>
      <c r="H318" s="168">
        <v>8</v>
      </c>
      <c r="I318" s="169"/>
      <c r="L318" s="165"/>
      <c r="M318" s="170"/>
      <c r="T318" s="171"/>
      <c r="AT318" s="166" t="s">
        <v>158</v>
      </c>
      <c r="AU318" s="166" t="s">
        <v>80</v>
      </c>
      <c r="AV318" s="12" t="s">
        <v>80</v>
      </c>
      <c r="AW318" s="12" t="s">
        <v>26</v>
      </c>
      <c r="AX318" s="12" t="s">
        <v>70</v>
      </c>
      <c r="AY318" s="166" t="s">
        <v>126</v>
      </c>
    </row>
    <row r="319" spans="2:65" s="14" customFormat="1">
      <c r="B319" s="178"/>
      <c r="D319" s="162" t="s">
        <v>158</v>
      </c>
      <c r="E319" s="179" t="s">
        <v>1</v>
      </c>
      <c r="F319" s="180" t="s">
        <v>188</v>
      </c>
      <c r="H319" s="181">
        <v>147</v>
      </c>
      <c r="I319" s="182"/>
      <c r="L319" s="178"/>
      <c r="M319" s="183"/>
      <c r="T319" s="184"/>
      <c r="AT319" s="179" t="s">
        <v>158</v>
      </c>
      <c r="AU319" s="179" t="s">
        <v>80</v>
      </c>
      <c r="AV319" s="14" t="s">
        <v>132</v>
      </c>
      <c r="AW319" s="14" t="s">
        <v>26</v>
      </c>
      <c r="AX319" s="14" t="s">
        <v>78</v>
      </c>
      <c r="AY319" s="179" t="s">
        <v>126</v>
      </c>
    </row>
    <row r="320" spans="2:65" s="1" customFormat="1" ht="24.2" customHeight="1">
      <c r="B320" s="124"/>
      <c r="C320" s="185" t="s">
        <v>453</v>
      </c>
      <c r="D320" s="185" t="s">
        <v>310</v>
      </c>
      <c r="E320" s="186" t="s">
        <v>454</v>
      </c>
      <c r="F320" s="187" t="s">
        <v>455</v>
      </c>
      <c r="G320" s="188" t="s">
        <v>156</v>
      </c>
      <c r="H320" s="189">
        <v>149.20500000000001</v>
      </c>
      <c r="I320" s="190"/>
      <c r="J320" s="191">
        <f>ROUND(I320*H320,2)</f>
        <v>0</v>
      </c>
      <c r="K320" s="192"/>
      <c r="L320" s="193"/>
      <c r="M320" s="194" t="s">
        <v>1</v>
      </c>
      <c r="N320" s="195" t="s">
        <v>35</v>
      </c>
      <c r="P320" s="159">
        <f>O320*H320</f>
        <v>0</v>
      </c>
      <c r="Q320" s="159">
        <v>1.142E-2</v>
      </c>
      <c r="R320" s="159">
        <f>Q320*H320</f>
        <v>1.7039211000000001</v>
      </c>
      <c r="S320" s="159">
        <v>0</v>
      </c>
      <c r="T320" s="160">
        <f>S320*H320</f>
        <v>0</v>
      </c>
      <c r="AR320" s="161" t="s">
        <v>164</v>
      </c>
      <c r="AT320" s="161" t="s">
        <v>310</v>
      </c>
      <c r="AU320" s="161" t="s">
        <v>80</v>
      </c>
      <c r="AY320" s="16" t="s">
        <v>126</v>
      </c>
      <c r="BE320" s="92">
        <f>IF(N320="základní",J320,0)</f>
        <v>0</v>
      </c>
      <c r="BF320" s="92">
        <f>IF(N320="snížená",J320,0)</f>
        <v>0</v>
      </c>
      <c r="BG320" s="92">
        <f>IF(N320="zákl. přenesená",J320,0)</f>
        <v>0</v>
      </c>
      <c r="BH320" s="92">
        <f>IF(N320="sníž. přenesená",J320,0)</f>
        <v>0</v>
      </c>
      <c r="BI320" s="92">
        <f>IF(N320="nulová",J320,0)</f>
        <v>0</v>
      </c>
      <c r="BJ320" s="16" t="s">
        <v>78</v>
      </c>
      <c r="BK320" s="92">
        <f>ROUND(I320*H320,2)</f>
        <v>0</v>
      </c>
      <c r="BL320" s="16" t="s">
        <v>132</v>
      </c>
      <c r="BM320" s="161" t="s">
        <v>456</v>
      </c>
    </row>
    <row r="321" spans="2:65" s="12" customFormat="1">
      <c r="B321" s="165"/>
      <c r="D321" s="162" t="s">
        <v>158</v>
      </c>
      <c r="F321" s="167" t="s">
        <v>457</v>
      </c>
      <c r="H321" s="168">
        <v>149.20500000000001</v>
      </c>
      <c r="I321" s="169"/>
      <c r="L321" s="165"/>
      <c r="M321" s="170"/>
      <c r="T321" s="171"/>
      <c r="AT321" s="166" t="s">
        <v>158</v>
      </c>
      <c r="AU321" s="166" t="s">
        <v>80</v>
      </c>
      <c r="AV321" s="12" t="s">
        <v>80</v>
      </c>
      <c r="AW321" s="12" t="s">
        <v>3</v>
      </c>
      <c r="AX321" s="12" t="s">
        <v>78</v>
      </c>
      <c r="AY321" s="166" t="s">
        <v>126</v>
      </c>
    </row>
    <row r="322" spans="2:65" s="1" customFormat="1" ht="24.2" customHeight="1">
      <c r="B322" s="124"/>
      <c r="C322" s="150" t="s">
        <v>458</v>
      </c>
      <c r="D322" s="150" t="s">
        <v>128</v>
      </c>
      <c r="E322" s="151" t="s">
        <v>459</v>
      </c>
      <c r="F322" s="152" t="s">
        <v>460</v>
      </c>
      <c r="G322" s="153" t="s">
        <v>461</v>
      </c>
      <c r="H322" s="154">
        <v>9</v>
      </c>
      <c r="I322" s="155"/>
      <c r="J322" s="156">
        <f t="shared" ref="J322:J327" si="5">ROUND(I322*H322,2)</f>
        <v>0</v>
      </c>
      <c r="K322" s="157"/>
      <c r="L322" s="33"/>
      <c r="M322" s="158" t="s">
        <v>1</v>
      </c>
      <c r="N322" s="123" t="s">
        <v>35</v>
      </c>
      <c r="P322" s="159">
        <f t="shared" ref="P322:P327" si="6">O322*H322</f>
        <v>0</v>
      </c>
      <c r="Q322" s="159">
        <v>3.1E-4</v>
      </c>
      <c r="R322" s="159">
        <f t="shared" ref="R322:R327" si="7">Q322*H322</f>
        <v>2.7899999999999999E-3</v>
      </c>
      <c r="S322" s="159">
        <v>0</v>
      </c>
      <c r="T322" s="160">
        <f t="shared" ref="T322:T327" si="8">S322*H322</f>
        <v>0</v>
      </c>
      <c r="AR322" s="161" t="s">
        <v>132</v>
      </c>
      <c r="AT322" s="161" t="s">
        <v>128</v>
      </c>
      <c r="AU322" s="161" t="s">
        <v>80</v>
      </c>
      <c r="AY322" s="16" t="s">
        <v>126</v>
      </c>
      <c r="BE322" s="92">
        <f t="shared" ref="BE322:BE327" si="9">IF(N322="základní",J322,0)</f>
        <v>0</v>
      </c>
      <c r="BF322" s="92">
        <f t="shared" ref="BF322:BF327" si="10">IF(N322="snížená",J322,0)</f>
        <v>0</v>
      </c>
      <c r="BG322" s="92">
        <f t="shared" ref="BG322:BG327" si="11">IF(N322="zákl. přenesená",J322,0)</f>
        <v>0</v>
      </c>
      <c r="BH322" s="92">
        <f t="shared" ref="BH322:BH327" si="12">IF(N322="sníž. přenesená",J322,0)</f>
        <v>0</v>
      </c>
      <c r="BI322" s="92">
        <f t="shared" ref="BI322:BI327" si="13">IF(N322="nulová",J322,0)</f>
        <v>0</v>
      </c>
      <c r="BJ322" s="16" t="s">
        <v>78</v>
      </c>
      <c r="BK322" s="92">
        <f t="shared" ref="BK322:BK327" si="14">ROUND(I322*H322,2)</f>
        <v>0</v>
      </c>
      <c r="BL322" s="16" t="s">
        <v>132</v>
      </c>
      <c r="BM322" s="161" t="s">
        <v>462</v>
      </c>
    </row>
    <row r="323" spans="2:65" s="1" customFormat="1" ht="24.2" customHeight="1">
      <c r="B323" s="124"/>
      <c r="C323" s="150" t="s">
        <v>463</v>
      </c>
      <c r="D323" s="150" t="s">
        <v>128</v>
      </c>
      <c r="E323" s="151" t="s">
        <v>464</v>
      </c>
      <c r="F323" s="152" t="s">
        <v>465</v>
      </c>
      <c r="G323" s="153" t="s">
        <v>334</v>
      </c>
      <c r="H323" s="154">
        <v>9</v>
      </c>
      <c r="I323" s="155"/>
      <c r="J323" s="156">
        <f t="shared" si="5"/>
        <v>0</v>
      </c>
      <c r="K323" s="157"/>
      <c r="L323" s="33"/>
      <c r="M323" s="158" t="s">
        <v>1</v>
      </c>
      <c r="N323" s="123" t="s">
        <v>35</v>
      </c>
      <c r="P323" s="159">
        <f t="shared" si="6"/>
        <v>0</v>
      </c>
      <c r="Q323" s="159">
        <v>0.41488999999999998</v>
      </c>
      <c r="R323" s="159">
        <f t="shared" si="7"/>
        <v>3.7340099999999996</v>
      </c>
      <c r="S323" s="159">
        <v>0</v>
      </c>
      <c r="T323" s="160">
        <f t="shared" si="8"/>
        <v>0</v>
      </c>
      <c r="AR323" s="161" t="s">
        <v>132</v>
      </c>
      <c r="AT323" s="161" t="s">
        <v>128</v>
      </c>
      <c r="AU323" s="161" t="s">
        <v>80</v>
      </c>
      <c r="AY323" s="16" t="s">
        <v>126</v>
      </c>
      <c r="BE323" s="92">
        <f t="shared" si="9"/>
        <v>0</v>
      </c>
      <c r="BF323" s="92">
        <f t="shared" si="10"/>
        <v>0</v>
      </c>
      <c r="BG323" s="92">
        <f t="shared" si="11"/>
        <v>0</v>
      </c>
      <c r="BH323" s="92">
        <f t="shared" si="12"/>
        <v>0</v>
      </c>
      <c r="BI323" s="92">
        <f t="shared" si="13"/>
        <v>0</v>
      </c>
      <c r="BJ323" s="16" t="s">
        <v>78</v>
      </c>
      <c r="BK323" s="92">
        <f t="shared" si="14"/>
        <v>0</v>
      </c>
      <c r="BL323" s="16" t="s">
        <v>132</v>
      </c>
      <c r="BM323" s="161" t="s">
        <v>466</v>
      </c>
    </row>
    <row r="324" spans="2:65" s="1" customFormat="1" ht="24.2" customHeight="1">
      <c r="B324" s="124"/>
      <c r="C324" s="185" t="s">
        <v>467</v>
      </c>
      <c r="D324" s="185" t="s">
        <v>310</v>
      </c>
      <c r="E324" s="186" t="s">
        <v>468</v>
      </c>
      <c r="F324" s="187" t="s">
        <v>469</v>
      </c>
      <c r="G324" s="188" t="s">
        <v>334</v>
      </c>
      <c r="H324" s="189">
        <v>7</v>
      </c>
      <c r="I324" s="190"/>
      <c r="J324" s="191">
        <f t="shared" si="5"/>
        <v>0</v>
      </c>
      <c r="K324" s="192"/>
      <c r="L324" s="193"/>
      <c r="M324" s="194" t="s">
        <v>1</v>
      </c>
      <c r="N324" s="195" t="s">
        <v>35</v>
      </c>
      <c r="P324" s="159">
        <f t="shared" si="6"/>
        <v>0</v>
      </c>
      <c r="Q324" s="159">
        <v>1.1599999999999999</v>
      </c>
      <c r="R324" s="159">
        <f t="shared" si="7"/>
        <v>8.1199999999999992</v>
      </c>
      <c r="S324" s="159">
        <v>0</v>
      </c>
      <c r="T324" s="160">
        <f t="shared" si="8"/>
        <v>0</v>
      </c>
      <c r="AR324" s="161" t="s">
        <v>164</v>
      </c>
      <c r="AT324" s="161" t="s">
        <v>310</v>
      </c>
      <c r="AU324" s="161" t="s">
        <v>80</v>
      </c>
      <c r="AY324" s="16" t="s">
        <v>126</v>
      </c>
      <c r="BE324" s="92">
        <f t="shared" si="9"/>
        <v>0</v>
      </c>
      <c r="BF324" s="92">
        <f t="shared" si="10"/>
        <v>0</v>
      </c>
      <c r="BG324" s="92">
        <f t="shared" si="11"/>
        <v>0</v>
      </c>
      <c r="BH324" s="92">
        <f t="shared" si="12"/>
        <v>0</v>
      </c>
      <c r="BI324" s="92">
        <f t="shared" si="13"/>
        <v>0</v>
      </c>
      <c r="BJ324" s="16" t="s">
        <v>78</v>
      </c>
      <c r="BK324" s="92">
        <f t="shared" si="14"/>
        <v>0</v>
      </c>
      <c r="BL324" s="16" t="s">
        <v>132</v>
      </c>
      <c r="BM324" s="161" t="s">
        <v>470</v>
      </c>
    </row>
    <row r="325" spans="2:65" s="1" customFormat="1" ht="24.2" customHeight="1">
      <c r="B325" s="124"/>
      <c r="C325" s="185" t="s">
        <v>471</v>
      </c>
      <c r="D325" s="185" t="s">
        <v>310</v>
      </c>
      <c r="E325" s="186" t="s">
        <v>472</v>
      </c>
      <c r="F325" s="187" t="s">
        <v>473</v>
      </c>
      <c r="G325" s="188" t="s">
        <v>334</v>
      </c>
      <c r="H325" s="189">
        <v>2</v>
      </c>
      <c r="I325" s="190"/>
      <c r="J325" s="191">
        <f t="shared" si="5"/>
        <v>0</v>
      </c>
      <c r="K325" s="192"/>
      <c r="L325" s="193"/>
      <c r="M325" s="194" t="s">
        <v>1</v>
      </c>
      <c r="N325" s="195" t="s">
        <v>35</v>
      </c>
      <c r="P325" s="159">
        <f t="shared" si="6"/>
        <v>0</v>
      </c>
      <c r="Q325" s="159">
        <v>1.1599999999999999</v>
      </c>
      <c r="R325" s="159">
        <f t="shared" si="7"/>
        <v>2.3199999999999998</v>
      </c>
      <c r="S325" s="159">
        <v>0</v>
      </c>
      <c r="T325" s="160">
        <f t="shared" si="8"/>
        <v>0</v>
      </c>
      <c r="AR325" s="161" t="s">
        <v>164</v>
      </c>
      <c r="AT325" s="161" t="s">
        <v>310</v>
      </c>
      <c r="AU325" s="161" t="s">
        <v>80</v>
      </c>
      <c r="AY325" s="16" t="s">
        <v>126</v>
      </c>
      <c r="BE325" s="92">
        <f t="shared" si="9"/>
        <v>0</v>
      </c>
      <c r="BF325" s="92">
        <f t="shared" si="10"/>
        <v>0</v>
      </c>
      <c r="BG325" s="92">
        <f t="shared" si="11"/>
        <v>0</v>
      </c>
      <c r="BH325" s="92">
        <f t="shared" si="12"/>
        <v>0</v>
      </c>
      <c r="BI325" s="92">
        <f t="shared" si="13"/>
        <v>0</v>
      </c>
      <c r="BJ325" s="16" t="s">
        <v>78</v>
      </c>
      <c r="BK325" s="92">
        <f t="shared" si="14"/>
        <v>0</v>
      </c>
      <c r="BL325" s="16" t="s">
        <v>132</v>
      </c>
      <c r="BM325" s="161" t="s">
        <v>474</v>
      </c>
    </row>
    <row r="326" spans="2:65" s="1" customFormat="1" ht="24.2" customHeight="1">
      <c r="B326" s="124"/>
      <c r="C326" s="150" t="s">
        <v>475</v>
      </c>
      <c r="D326" s="150" t="s">
        <v>128</v>
      </c>
      <c r="E326" s="151" t="s">
        <v>476</v>
      </c>
      <c r="F326" s="152" t="s">
        <v>477</v>
      </c>
      <c r="G326" s="153" t="s">
        <v>334</v>
      </c>
      <c r="H326" s="154">
        <v>1</v>
      </c>
      <c r="I326" s="155"/>
      <c r="J326" s="156">
        <f t="shared" si="5"/>
        <v>0</v>
      </c>
      <c r="K326" s="157"/>
      <c r="L326" s="33"/>
      <c r="M326" s="158" t="s">
        <v>1</v>
      </c>
      <c r="N326" s="123" t="s">
        <v>35</v>
      </c>
      <c r="P326" s="159">
        <f t="shared" si="6"/>
        <v>0</v>
      </c>
      <c r="Q326" s="159">
        <v>0.54568000000000005</v>
      </c>
      <c r="R326" s="159">
        <f t="shared" si="7"/>
        <v>0.54568000000000005</v>
      </c>
      <c r="S326" s="159">
        <v>0</v>
      </c>
      <c r="T326" s="160">
        <f t="shared" si="8"/>
        <v>0</v>
      </c>
      <c r="AR326" s="161" t="s">
        <v>132</v>
      </c>
      <c r="AT326" s="161" t="s">
        <v>128</v>
      </c>
      <c r="AU326" s="161" t="s">
        <v>80</v>
      </c>
      <c r="AY326" s="16" t="s">
        <v>126</v>
      </c>
      <c r="BE326" s="92">
        <f t="shared" si="9"/>
        <v>0</v>
      </c>
      <c r="BF326" s="92">
        <f t="shared" si="10"/>
        <v>0</v>
      </c>
      <c r="BG326" s="92">
        <f t="shared" si="11"/>
        <v>0</v>
      </c>
      <c r="BH326" s="92">
        <f t="shared" si="12"/>
        <v>0</v>
      </c>
      <c r="BI326" s="92">
        <f t="shared" si="13"/>
        <v>0</v>
      </c>
      <c r="BJ326" s="16" t="s">
        <v>78</v>
      </c>
      <c r="BK326" s="92">
        <f t="shared" si="14"/>
        <v>0</v>
      </c>
      <c r="BL326" s="16" t="s">
        <v>132</v>
      </c>
      <c r="BM326" s="161" t="s">
        <v>478</v>
      </c>
    </row>
    <row r="327" spans="2:65" s="1" customFormat="1" ht="16.5" customHeight="1">
      <c r="B327" s="124"/>
      <c r="C327" s="185" t="s">
        <v>479</v>
      </c>
      <c r="D327" s="185" t="s">
        <v>310</v>
      </c>
      <c r="E327" s="186" t="s">
        <v>480</v>
      </c>
      <c r="F327" s="187" t="s">
        <v>481</v>
      </c>
      <c r="G327" s="188" t="s">
        <v>334</v>
      </c>
      <c r="H327" s="189">
        <v>1</v>
      </c>
      <c r="I327" s="190"/>
      <c r="J327" s="191">
        <f t="shared" si="5"/>
        <v>0</v>
      </c>
      <c r="K327" s="192"/>
      <c r="L327" s="193"/>
      <c r="M327" s="194" t="s">
        <v>1</v>
      </c>
      <c r="N327" s="195" t="s">
        <v>35</v>
      </c>
      <c r="P327" s="159">
        <f t="shared" si="6"/>
        <v>0</v>
      </c>
      <c r="Q327" s="159">
        <v>1.6140000000000001</v>
      </c>
      <c r="R327" s="159">
        <f t="shared" si="7"/>
        <v>1.6140000000000001</v>
      </c>
      <c r="S327" s="159">
        <v>0</v>
      </c>
      <c r="T327" s="160">
        <f t="shared" si="8"/>
        <v>0</v>
      </c>
      <c r="AR327" s="161" t="s">
        <v>164</v>
      </c>
      <c r="AT327" s="161" t="s">
        <v>310</v>
      </c>
      <c r="AU327" s="161" t="s">
        <v>80</v>
      </c>
      <c r="AY327" s="16" t="s">
        <v>126</v>
      </c>
      <c r="BE327" s="92">
        <f t="shared" si="9"/>
        <v>0</v>
      </c>
      <c r="BF327" s="92">
        <f t="shared" si="10"/>
        <v>0</v>
      </c>
      <c r="BG327" s="92">
        <f t="shared" si="11"/>
        <v>0</v>
      </c>
      <c r="BH327" s="92">
        <f t="shared" si="12"/>
        <v>0</v>
      </c>
      <c r="BI327" s="92">
        <f t="shared" si="13"/>
        <v>0</v>
      </c>
      <c r="BJ327" s="16" t="s">
        <v>78</v>
      </c>
      <c r="BK327" s="92">
        <f t="shared" si="14"/>
        <v>0</v>
      </c>
      <c r="BL327" s="16" t="s">
        <v>132</v>
      </c>
      <c r="BM327" s="161" t="s">
        <v>482</v>
      </c>
    </row>
    <row r="328" spans="2:65" s="1" customFormat="1" ht="29.25">
      <c r="B328" s="33"/>
      <c r="D328" s="162" t="s">
        <v>134</v>
      </c>
      <c r="F328" s="163" t="s">
        <v>483</v>
      </c>
      <c r="I328" s="125"/>
      <c r="L328" s="33"/>
      <c r="M328" s="164"/>
      <c r="T328" s="56"/>
      <c r="AT328" s="16" t="s">
        <v>134</v>
      </c>
      <c r="AU328" s="16" t="s">
        <v>80</v>
      </c>
    </row>
    <row r="329" spans="2:65" s="1" customFormat="1" ht="24.2" customHeight="1">
      <c r="B329" s="124"/>
      <c r="C329" s="150" t="s">
        <v>484</v>
      </c>
      <c r="D329" s="150" t="s">
        <v>128</v>
      </c>
      <c r="E329" s="151" t="s">
        <v>485</v>
      </c>
      <c r="F329" s="152" t="s">
        <v>486</v>
      </c>
      <c r="G329" s="153" t="s">
        <v>334</v>
      </c>
      <c r="H329" s="154">
        <v>4</v>
      </c>
      <c r="I329" s="155"/>
      <c r="J329" s="156">
        <f t="shared" ref="J329:J344" si="15">ROUND(I329*H329,2)</f>
        <v>0</v>
      </c>
      <c r="K329" s="157"/>
      <c r="L329" s="33"/>
      <c r="M329" s="158" t="s">
        <v>1</v>
      </c>
      <c r="N329" s="123" t="s">
        <v>35</v>
      </c>
      <c r="P329" s="159">
        <f t="shared" ref="P329:P344" si="16">O329*H329</f>
        <v>0</v>
      </c>
      <c r="Q329" s="159">
        <v>9.8899999999999995E-3</v>
      </c>
      <c r="R329" s="159">
        <f t="shared" ref="R329:R344" si="17">Q329*H329</f>
        <v>3.9559999999999998E-2</v>
      </c>
      <c r="S329" s="159">
        <v>0</v>
      </c>
      <c r="T329" s="160">
        <f t="shared" ref="T329:T344" si="18">S329*H329</f>
        <v>0</v>
      </c>
      <c r="AR329" s="161" t="s">
        <v>132</v>
      </c>
      <c r="AT329" s="161" t="s">
        <v>128</v>
      </c>
      <c r="AU329" s="161" t="s">
        <v>80</v>
      </c>
      <c r="AY329" s="16" t="s">
        <v>126</v>
      </c>
      <c r="BE329" s="92">
        <f t="shared" ref="BE329:BE344" si="19">IF(N329="základní",J329,0)</f>
        <v>0</v>
      </c>
      <c r="BF329" s="92">
        <f t="shared" ref="BF329:BF344" si="20">IF(N329="snížená",J329,0)</f>
        <v>0</v>
      </c>
      <c r="BG329" s="92">
        <f t="shared" ref="BG329:BG344" si="21">IF(N329="zákl. přenesená",J329,0)</f>
        <v>0</v>
      </c>
      <c r="BH329" s="92">
        <f t="shared" ref="BH329:BH344" si="22">IF(N329="sníž. přenesená",J329,0)</f>
        <v>0</v>
      </c>
      <c r="BI329" s="92">
        <f t="shared" ref="BI329:BI344" si="23">IF(N329="nulová",J329,0)</f>
        <v>0</v>
      </c>
      <c r="BJ329" s="16" t="s">
        <v>78</v>
      </c>
      <c r="BK329" s="92">
        <f t="shared" ref="BK329:BK344" si="24">ROUND(I329*H329,2)</f>
        <v>0</v>
      </c>
      <c r="BL329" s="16" t="s">
        <v>132</v>
      </c>
      <c r="BM329" s="161" t="s">
        <v>487</v>
      </c>
    </row>
    <row r="330" spans="2:65" s="1" customFormat="1" ht="16.5" customHeight="1">
      <c r="B330" s="124"/>
      <c r="C330" s="185" t="s">
        <v>488</v>
      </c>
      <c r="D330" s="185" t="s">
        <v>310</v>
      </c>
      <c r="E330" s="186" t="s">
        <v>489</v>
      </c>
      <c r="F330" s="187" t="s">
        <v>490</v>
      </c>
      <c r="G330" s="188" t="s">
        <v>334</v>
      </c>
      <c r="H330" s="189">
        <v>4</v>
      </c>
      <c r="I330" s="190"/>
      <c r="J330" s="191">
        <f t="shared" si="15"/>
        <v>0</v>
      </c>
      <c r="K330" s="192"/>
      <c r="L330" s="193"/>
      <c r="M330" s="194" t="s">
        <v>1</v>
      </c>
      <c r="N330" s="195" t="s">
        <v>35</v>
      </c>
      <c r="P330" s="159">
        <f t="shared" si="16"/>
        <v>0</v>
      </c>
      <c r="Q330" s="159">
        <v>0.26200000000000001</v>
      </c>
      <c r="R330" s="159">
        <f t="shared" si="17"/>
        <v>1.048</v>
      </c>
      <c r="S330" s="159">
        <v>0</v>
      </c>
      <c r="T330" s="160">
        <f t="shared" si="18"/>
        <v>0</v>
      </c>
      <c r="AR330" s="161" t="s">
        <v>164</v>
      </c>
      <c r="AT330" s="161" t="s">
        <v>310</v>
      </c>
      <c r="AU330" s="161" t="s">
        <v>80</v>
      </c>
      <c r="AY330" s="16" t="s">
        <v>126</v>
      </c>
      <c r="BE330" s="92">
        <f t="shared" si="19"/>
        <v>0</v>
      </c>
      <c r="BF330" s="92">
        <f t="shared" si="20"/>
        <v>0</v>
      </c>
      <c r="BG330" s="92">
        <f t="shared" si="21"/>
        <v>0</v>
      </c>
      <c r="BH330" s="92">
        <f t="shared" si="22"/>
        <v>0</v>
      </c>
      <c r="BI330" s="92">
        <f t="shared" si="23"/>
        <v>0</v>
      </c>
      <c r="BJ330" s="16" t="s">
        <v>78</v>
      </c>
      <c r="BK330" s="92">
        <f t="shared" si="24"/>
        <v>0</v>
      </c>
      <c r="BL330" s="16" t="s">
        <v>132</v>
      </c>
      <c r="BM330" s="161" t="s">
        <v>491</v>
      </c>
    </row>
    <row r="331" spans="2:65" s="1" customFormat="1" ht="24.2" customHeight="1">
      <c r="B331" s="124"/>
      <c r="C331" s="150" t="s">
        <v>492</v>
      </c>
      <c r="D331" s="150" t="s">
        <v>128</v>
      </c>
      <c r="E331" s="151" t="s">
        <v>493</v>
      </c>
      <c r="F331" s="152" t="s">
        <v>494</v>
      </c>
      <c r="G331" s="153" t="s">
        <v>334</v>
      </c>
      <c r="H331" s="154">
        <v>7</v>
      </c>
      <c r="I331" s="155"/>
      <c r="J331" s="156">
        <f t="shared" si="15"/>
        <v>0</v>
      </c>
      <c r="K331" s="157"/>
      <c r="L331" s="33"/>
      <c r="M331" s="158" t="s">
        <v>1</v>
      </c>
      <c r="N331" s="123" t="s">
        <v>35</v>
      </c>
      <c r="P331" s="159">
        <f t="shared" si="16"/>
        <v>0</v>
      </c>
      <c r="Q331" s="159">
        <v>9.8899999999999995E-3</v>
      </c>
      <c r="R331" s="159">
        <f t="shared" si="17"/>
        <v>6.923E-2</v>
      </c>
      <c r="S331" s="159">
        <v>0</v>
      </c>
      <c r="T331" s="160">
        <f t="shared" si="18"/>
        <v>0</v>
      </c>
      <c r="AR331" s="161" t="s">
        <v>132</v>
      </c>
      <c r="AT331" s="161" t="s">
        <v>128</v>
      </c>
      <c r="AU331" s="161" t="s">
        <v>80</v>
      </c>
      <c r="AY331" s="16" t="s">
        <v>126</v>
      </c>
      <c r="BE331" s="92">
        <f t="shared" si="19"/>
        <v>0</v>
      </c>
      <c r="BF331" s="92">
        <f t="shared" si="20"/>
        <v>0</v>
      </c>
      <c r="BG331" s="92">
        <f t="shared" si="21"/>
        <v>0</v>
      </c>
      <c r="BH331" s="92">
        <f t="shared" si="22"/>
        <v>0</v>
      </c>
      <c r="BI331" s="92">
        <f t="shared" si="23"/>
        <v>0</v>
      </c>
      <c r="BJ331" s="16" t="s">
        <v>78</v>
      </c>
      <c r="BK331" s="92">
        <f t="shared" si="24"/>
        <v>0</v>
      </c>
      <c r="BL331" s="16" t="s">
        <v>132</v>
      </c>
      <c r="BM331" s="161" t="s">
        <v>495</v>
      </c>
    </row>
    <row r="332" spans="2:65" s="1" customFormat="1" ht="16.5" customHeight="1">
      <c r="B332" s="124"/>
      <c r="C332" s="185" t="s">
        <v>496</v>
      </c>
      <c r="D332" s="185" t="s">
        <v>310</v>
      </c>
      <c r="E332" s="186" t="s">
        <v>497</v>
      </c>
      <c r="F332" s="187" t="s">
        <v>498</v>
      </c>
      <c r="G332" s="188" t="s">
        <v>334</v>
      </c>
      <c r="H332" s="189">
        <v>7</v>
      </c>
      <c r="I332" s="190"/>
      <c r="J332" s="191">
        <f t="shared" si="15"/>
        <v>0</v>
      </c>
      <c r="K332" s="192"/>
      <c r="L332" s="193"/>
      <c r="M332" s="194" t="s">
        <v>1</v>
      </c>
      <c r="N332" s="195" t="s">
        <v>35</v>
      </c>
      <c r="P332" s="159">
        <f t="shared" si="16"/>
        <v>0</v>
      </c>
      <c r="Q332" s="159">
        <v>0.52600000000000002</v>
      </c>
      <c r="R332" s="159">
        <f t="shared" si="17"/>
        <v>3.6820000000000004</v>
      </c>
      <c r="S332" s="159">
        <v>0</v>
      </c>
      <c r="T332" s="160">
        <f t="shared" si="18"/>
        <v>0</v>
      </c>
      <c r="AR332" s="161" t="s">
        <v>164</v>
      </c>
      <c r="AT332" s="161" t="s">
        <v>310</v>
      </c>
      <c r="AU332" s="161" t="s">
        <v>80</v>
      </c>
      <c r="AY332" s="16" t="s">
        <v>126</v>
      </c>
      <c r="BE332" s="92">
        <f t="shared" si="19"/>
        <v>0</v>
      </c>
      <c r="BF332" s="92">
        <f t="shared" si="20"/>
        <v>0</v>
      </c>
      <c r="BG332" s="92">
        <f t="shared" si="21"/>
        <v>0</v>
      </c>
      <c r="BH332" s="92">
        <f t="shared" si="22"/>
        <v>0</v>
      </c>
      <c r="BI332" s="92">
        <f t="shared" si="23"/>
        <v>0</v>
      </c>
      <c r="BJ332" s="16" t="s">
        <v>78</v>
      </c>
      <c r="BK332" s="92">
        <f t="shared" si="24"/>
        <v>0</v>
      </c>
      <c r="BL332" s="16" t="s">
        <v>132</v>
      </c>
      <c r="BM332" s="161" t="s">
        <v>499</v>
      </c>
    </row>
    <row r="333" spans="2:65" s="1" customFormat="1" ht="24.2" customHeight="1">
      <c r="B333" s="124"/>
      <c r="C333" s="150" t="s">
        <v>500</v>
      </c>
      <c r="D333" s="150" t="s">
        <v>128</v>
      </c>
      <c r="E333" s="151" t="s">
        <v>501</v>
      </c>
      <c r="F333" s="152" t="s">
        <v>502</v>
      </c>
      <c r="G333" s="153" t="s">
        <v>334</v>
      </c>
      <c r="H333" s="154">
        <v>12</v>
      </c>
      <c r="I333" s="155"/>
      <c r="J333" s="156">
        <f t="shared" si="15"/>
        <v>0</v>
      </c>
      <c r="K333" s="157"/>
      <c r="L333" s="33"/>
      <c r="M333" s="158" t="s">
        <v>1</v>
      </c>
      <c r="N333" s="123" t="s">
        <v>35</v>
      </c>
      <c r="P333" s="159">
        <f t="shared" si="16"/>
        <v>0</v>
      </c>
      <c r="Q333" s="159">
        <v>9.8899999999999995E-3</v>
      </c>
      <c r="R333" s="159">
        <f t="shared" si="17"/>
        <v>0.11867999999999999</v>
      </c>
      <c r="S333" s="159">
        <v>0</v>
      </c>
      <c r="T333" s="160">
        <f t="shared" si="18"/>
        <v>0</v>
      </c>
      <c r="AR333" s="161" t="s">
        <v>132</v>
      </c>
      <c r="AT333" s="161" t="s">
        <v>128</v>
      </c>
      <c r="AU333" s="161" t="s">
        <v>80</v>
      </c>
      <c r="AY333" s="16" t="s">
        <v>126</v>
      </c>
      <c r="BE333" s="92">
        <f t="shared" si="19"/>
        <v>0</v>
      </c>
      <c r="BF333" s="92">
        <f t="shared" si="20"/>
        <v>0</v>
      </c>
      <c r="BG333" s="92">
        <f t="shared" si="21"/>
        <v>0</v>
      </c>
      <c r="BH333" s="92">
        <f t="shared" si="22"/>
        <v>0</v>
      </c>
      <c r="BI333" s="92">
        <f t="shared" si="23"/>
        <v>0</v>
      </c>
      <c r="BJ333" s="16" t="s">
        <v>78</v>
      </c>
      <c r="BK333" s="92">
        <f t="shared" si="24"/>
        <v>0</v>
      </c>
      <c r="BL333" s="16" t="s">
        <v>132</v>
      </c>
      <c r="BM333" s="161" t="s">
        <v>503</v>
      </c>
    </row>
    <row r="334" spans="2:65" s="1" customFormat="1" ht="16.5" customHeight="1">
      <c r="B334" s="124"/>
      <c r="C334" s="185" t="s">
        <v>504</v>
      </c>
      <c r="D334" s="185" t="s">
        <v>310</v>
      </c>
      <c r="E334" s="186" t="s">
        <v>505</v>
      </c>
      <c r="F334" s="187" t="s">
        <v>506</v>
      </c>
      <c r="G334" s="188" t="s">
        <v>334</v>
      </c>
      <c r="H334" s="189">
        <v>12</v>
      </c>
      <c r="I334" s="190"/>
      <c r="J334" s="191">
        <f t="shared" si="15"/>
        <v>0</v>
      </c>
      <c r="K334" s="192"/>
      <c r="L334" s="193"/>
      <c r="M334" s="194" t="s">
        <v>1</v>
      </c>
      <c r="N334" s="195" t="s">
        <v>35</v>
      </c>
      <c r="P334" s="159">
        <f t="shared" si="16"/>
        <v>0</v>
      </c>
      <c r="Q334" s="159">
        <v>1.054</v>
      </c>
      <c r="R334" s="159">
        <f t="shared" si="17"/>
        <v>12.648</v>
      </c>
      <c r="S334" s="159">
        <v>0</v>
      </c>
      <c r="T334" s="160">
        <f t="shared" si="18"/>
        <v>0</v>
      </c>
      <c r="AR334" s="161" t="s">
        <v>164</v>
      </c>
      <c r="AT334" s="161" t="s">
        <v>310</v>
      </c>
      <c r="AU334" s="161" t="s">
        <v>80</v>
      </c>
      <c r="AY334" s="16" t="s">
        <v>126</v>
      </c>
      <c r="BE334" s="92">
        <f t="shared" si="19"/>
        <v>0</v>
      </c>
      <c r="BF334" s="92">
        <f t="shared" si="20"/>
        <v>0</v>
      </c>
      <c r="BG334" s="92">
        <f t="shared" si="21"/>
        <v>0</v>
      </c>
      <c r="BH334" s="92">
        <f t="shared" si="22"/>
        <v>0</v>
      </c>
      <c r="BI334" s="92">
        <f t="shared" si="23"/>
        <v>0</v>
      </c>
      <c r="BJ334" s="16" t="s">
        <v>78</v>
      </c>
      <c r="BK334" s="92">
        <f t="shared" si="24"/>
        <v>0</v>
      </c>
      <c r="BL334" s="16" t="s">
        <v>132</v>
      </c>
      <c r="BM334" s="161" t="s">
        <v>507</v>
      </c>
    </row>
    <row r="335" spans="2:65" s="1" customFormat="1" ht="24.2" customHeight="1">
      <c r="B335" s="124"/>
      <c r="C335" s="150" t="s">
        <v>508</v>
      </c>
      <c r="D335" s="150" t="s">
        <v>128</v>
      </c>
      <c r="E335" s="151" t="s">
        <v>509</v>
      </c>
      <c r="F335" s="152" t="s">
        <v>510</v>
      </c>
      <c r="G335" s="153" t="s">
        <v>334</v>
      </c>
      <c r="H335" s="154">
        <v>7</v>
      </c>
      <c r="I335" s="155"/>
      <c r="J335" s="156">
        <f t="shared" si="15"/>
        <v>0</v>
      </c>
      <c r="K335" s="157"/>
      <c r="L335" s="33"/>
      <c r="M335" s="158" t="s">
        <v>1</v>
      </c>
      <c r="N335" s="123" t="s">
        <v>35</v>
      </c>
      <c r="P335" s="159">
        <f t="shared" si="16"/>
        <v>0</v>
      </c>
      <c r="Q335" s="159">
        <v>1.218E-2</v>
      </c>
      <c r="R335" s="159">
        <f t="shared" si="17"/>
        <v>8.5260000000000002E-2</v>
      </c>
      <c r="S335" s="159">
        <v>0</v>
      </c>
      <c r="T335" s="160">
        <f t="shared" si="18"/>
        <v>0</v>
      </c>
      <c r="AR335" s="161" t="s">
        <v>132</v>
      </c>
      <c r="AT335" s="161" t="s">
        <v>128</v>
      </c>
      <c r="AU335" s="161" t="s">
        <v>80</v>
      </c>
      <c r="AY335" s="16" t="s">
        <v>126</v>
      </c>
      <c r="BE335" s="92">
        <f t="shared" si="19"/>
        <v>0</v>
      </c>
      <c r="BF335" s="92">
        <f t="shared" si="20"/>
        <v>0</v>
      </c>
      <c r="BG335" s="92">
        <f t="shared" si="21"/>
        <v>0</v>
      </c>
      <c r="BH335" s="92">
        <f t="shared" si="22"/>
        <v>0</v>
      </c>
      <c r="BI335" s="92">
        <f t="shared" si="23"/>
        <v>0</v>
      </c>
      <c r="BJ335" s="16" t="s">
        <v>78</v>
      </c>
      <c r="BK335" s="92">
        <f t="shared" si="24"/>
        <v>0</v>
      </c>
      <c r="BL335" s="16" t="s">
        <v>132</v>
      </c>
      <c r="BM335" s="161" t="s">
        <v>511</v>
      </c>
    </row>
    <row r="336" spans="2:65" s="1" customFormat="1" ht="16.5" customHeight="1">
      <c r="B336" s="124"/>
      <c r="C336" s="185" t="s">
        <v>512</v>
      </c>
      <c r="D336" s="185" t="s">
        <v>310</v>
      </c>
      <c r="E336" s="186" t="s">
        <v>513</v>
      </c>
      <c r="F336" s="187" t="s">
        <v>514</v>
      </c>
      <c r="G336" s="188" t="s">
        <v>334</v>
      </c>
      <c r="H336" s="189">
        <v>7</v>
      </c>
      <c r="I336" s="190"/>
      <c r="J336" s="191">
        <f t="shared" si="15"/>
        <v>0</v>
      </c>
      <c r="K336" s="192"/>
      <c r="L336" s="193"/>
      <c r="M336" s="194" t="s">
        <v>1</v>
      </c>
      <c r="N336" s="195" t="s">
        <v>35</v>
      </c>
      <c r="P336" s="159">
        <f t="shared" si="16"/>
        <v>0</v>
      </c>
      <c r="Q336" s="159">
        <v>0.58499999999999996</v>
      </c>
      <c r="R336" s="159">
        <f t="shared" si="17"/>
        <v>4.0949999999999998</v>
      </c>
      <c r="S336" s="159">
        <v>0</v>
      </c>
      <c r="T336" s="160">
        <f t="shared" si="18"/>
        <v>0</v>
      </c>
      <c r="AR336" s="161" t="s">
        <v>164</v>
      </c>
      <c r="AT336" s="161" t="s">
        <v>310</v>
      </c>
      <c r="AU336" s="161" t="s">
        <v>80</v>
      </c>
      <c r="AY336" s="16" t="s">
        <v>126</v>
      </c>
      <c r="BE336" s="92">
        <f t="shared" si="19"/>
        <v>0</v>
      </c>
      <c r="BF336" s="92">
        <f t="shared" si="20"/>
        <v>0</v>
      </c>
      <c r="BG336" s="92">
        <f t="shared" si="21"/>
        <v>0</v>
      </c>
      <c r="BH336" s="92">
        <f t="shared" si="22"/>
        <v>0</v>
      </c>
      <c r="BI336" s="92">
        <f t="shared" si="23"/>
        <v>0</v>
      </c>
      <c r="BJ336" s="16" t="s">
        <v>78</v>
      </c>
      <c r="BK336" s="92">
        <f t="shared" si="24"/>
        <v>0</v>
      </c>
      <c r="BL336" s="16" t="s">
        <v>132</v>
      </c>
      <c r="BM336" s="161" t="s">
        <v>515</v>
      </c>
    </row>
    <row r="337" spans="2:65" s="1" customFormat="1" ht="24.2" customHeight="1">
      <c r="B337" s="124"/>
      <c r="C337" s="150" t="s">
        <v>516</v>
      </c>
      <c r="D337" s="150" t="s">
        <v>128</v>
      </c>
      <c r="E337" s="151" t="s">
        <v>517</v>
      </c>
      <c r="F337" s="152" t="s">
        <v>518</v>
      </c>
      <c r="G337" s="153" t="s">
        <v>334</v>
      </c>
      <c r="H337" s="154">
        <v>3</v>
      </c>
      <c r="I337" s="155"/>
      <c r="J337" s="156">
        <f t="shared" si="15"/>
        <v>0</v>
      </c>
      <c r="K337" s="157"/>
      <c r="L337" s="33"/>
      <c r="M337" s="158" t="s">
        <v>1</v>
      </c>
      <c r="N337" s="123" t="s">
        <v>35</v>
      </c>
      <c r="P337" s="159">
        <f t="shared" si="16"/>
        <v>0</v>
      </c>
      <c r="Q337" s="159">
        <v>9.8899999999999995E-3</v>
      </c>
      <c r="R337" s="159">
        <f t="shared" si="17"/>
        <v>2.9669999999999998E-2</v>
      </c>
      <c r="S337" s="159">
        <v>0</v>
      </c>
      <c r="T337" s="160">
        <f t="shared" si="18"/>
        <v>0</v>
      </c>
      <c r="AR337" s="161" t="s">
        <v>132</v>
      </c>
      <c r="AT337" s="161" t="s">
        <v>128</v>
      </c>
      <c r="AU337" s="161" t="s">
        <v>80</v>
      </c>
      <c r="AY337" s="16" t="s">
        <v>126</v>
      </c>
      <c r="BE337" s="92">
        <f t="shared" si="19"/>
        <v>0</v>
      </c>
      <c r="BF337" s="92">
        <f t="shared" si="20"/>
        <v>0</v>
      </c>
      <c r="BG337" s="92">
        <f t="shared" si="21"/>
        <v>0</v>
      </c>
      <c r="BH337" s="92">
        <f t="shared" si="22"/>
        <v>0</v>
      </c>
      <c r="BI337" s="92">
        <f t="shared" si="23"/>
        <v>0</v>
      </c>
      <c r="BJ337" s="16" t="s">
        <v>78</v>
      </c>
      <c r="BK337" s="92">
        <f t="shared" si="24"/>
        <v>0</v>
      </c>
      <c r="BL337" s="16" t="s">
        <v>132</v>
      </c>
      <c r="BM337" s="161" t="s">
        <v>519</v>
      </c>
    </row>
    <row r="338" spans="2:65" s="1" customFormat="1" ht="16.5" customHeight="1">
      <c r="B338" s="124"/>
      <c r="C338" s="185" t="s">
        <v>520</v>
      </c>
      <c r="D338" s="185" t="s">
        <v>310</v>
      </c>
      <c r="E338" s="186" t="s">
        <v>521</v>
      </c>
      <c r="F338" s="187" t="s">
        <v>522</v>
      </c>
      <c r="G338" s="188" t="s">
        <v>334</v>
      </c>
      <c r="H338" s="189">
        <v>3</v>
      </c>
      <c r="I338" s="190"/>
      <c r="J338" s="191">
        <f t="shared" si="15"/>
        <v>0</v>
      </c>
      <c r="K338" s="192"/>
      <c r="L338" s="193"/>
      <c r="M338" s="194" t="s">
        <v>1</v>
      </c>
      <c r="N338" s="195" t="s">
        <v>35</v>
      </c>
      <c r="P338" s="159">
        <f t="shared" si="16"/>
        <v>0</v>
      </c>
      <c r="Q338" s="159">
        <v>0.44900000000000001</v>
      </c>
      <c r="R338" s="159">
        <f t="shared" si="17"/>
        <v>1.347</v>
      </c>
      <c r="S338" s="159">
        <v>0</v>
      </c>
      <c r="T338" s="160">
        <f t="shared" si="18"/>
        <v>0</v>
      </c>
      <c r="AR338" s="161" t="s">
        <v>164</v>
      </c>
      <c r="AT338" s="161" t="s">
        <v>310</v>
      </c>
      <c r="AU338" s="161" t="s">
        <v>80</v>
      </c>
      <c r="AY338" s="16" t="s">
        <v>126</v>
      </c>
      <c r="BE338" s="92">
        <f t="shared" si="19"/>
        <v>0</v>
      </c>
      <c r="BF338" s="92">
        <f t="shared" si="20"/>
        <v>0</v>
      </c>
      <c r="BG338" s="92">
        <f t="shared" si="21"/>
        <v>0</v>
      </c>
      <c r="BH338" s="92">
        <f t="shared" si="22"/>
        <v>0</v>
      </c>
      <c r="BI338" s="92">
        <f t="shared" si="23"/>
        <v>0</v>
      </c>
      <c r="BJ338" s="16" t="s">
        <v>78</v>
      </c>
      <c r="BK338" s="92">
        <f t="shared" si="24"/>
        <v>0</v>
      </c>
      <c r="BL338" s="16" t="s">
        <v>132</v>
      </c>
      <c r="BM338" s="161" t="s">
        <v>523</v>
      </c>
    </row>
    <row r="339" spans="2:65" s="1" customFormat="1" ht="24.2" customHeight="1">
      <c r="B339" s="124"/>
      <c r="C339" s="150" t="s">
        <v>524</v>
      </c>
      <c r="D339" s="150" t="s">
        <v>128</v>
      </c>
      <c r="E339" s="151" t="s">
        <v>525</v>
      </c>
      <c r="F339" s="152" t="s">
        <v>526</v>
      </c>
      <c r="G339" s="153" t="s">
        <v>334</v>
      </c>
      <c r="H339" s="154">
        <v>1</v>
      </c>
      <c r="I339" s="155"/>
      <c r="J339" s="156">
        <f t="shared" si="15"/>
        <v>0</v>
      </c>
      <c r="K339" s="157"/>
      <c r="L339" s="33"/>
      <c r="M339" s="158" t="s">
        <v>1</v>
      </c>
      <c r="N339" s="123" t="s">
        <v>35</v>
      </c>
      <c r="P339" s="159">
        <f t="shared" si="16"/>
        <v>0</v>
      </c>
      <c r="Q339" s="159">
        <v>1.247E-2</v>
      </c>
      <c r="R339" s="159">
        <f t="shared" si="17"/>
        <v>1.247E-2</v>
      </c>
      <c r="S339" s="159">
        <v>0</v>
      </c>
      <c r="T339" s="160">
        <f t="shared" si="18"/>
        <v>0</v>
      </c>
      <c r="AR339" s="161" t="s">
        <v>132</v>
      </c>
      <c r="AT339" s="161" t="s">
        <v>128</v>
      </c>
      <c r="AU339" s="161" t="s">
        <v>80</v>
      </c>
      <c r="AY339" s="16" t="s">
        <v>126</v>
      </c>
      <c r="BE339" s="92">
        <f t="shared" si="19"/>
        <v>0</v>
      </c>
      <c r="BF339" s="92">
        <f t="shared" si="20"/>
        <v>0</v>
      </c>
      <c r="BG339" s="92">
        <f t="shared" si="21"/>
        <v>0</v>
      </c>
      <c r="BH339" s="92">
        <f t="shared" si="22"/>
        <v>0</v>
      </c>
      <c r="BI339" s="92">
        <f t="shared" si="23"/>
        <v>0</v>
      </c>
      <c r="BJ339" s="16" t="s">
        <v>78</v>
      </c>
      <c r="BK339" s="92">
        <f t="shared" si="24"/>
        <v>0</v>
      </c>
      <c r="BL339" s="16" t="s">
        <v>132</v>
      </c>
      <c r="BM339" s="161" t="s">
        <v>527</v>
      </c>
    </row>
    <row r="340" spans="2:65" s="1" customFormat="1" ht="16.5" customHeight="1">
      <c r="B340" s="124"/>
      <c r="C340" s="185" t="s">
        <v>528</v>
      </c>
      <c r="D340" s="185" t="s">
        <v>310</v>
      </c>
      <c r="E340" s="186" t="s">
        <v>529</v>
      </c>
      <c r="F340" s="187" t="s">
        <v>530</v>
      </c>
      <c r="G340" s="188" t="s">
        <v>334</v>
      </c>
      <c r="H340" s="189">
        <v>1</v>
      </c>
      <c r="I340" s="190"/>
      <c r="J340" s="191">
        <f t="shared" si="15"/>
        <v>0</v>
      </c>
      <c r="K340" s="192"/>
      <c r="L340" s="193"/>
      <c r="M340" s="194" t="s">
        <v>1</v>
      </c>
      <c r="N340" s="195" t="s">
        <v>35</v>
      </c>
      <c r="P340" s="159">
        <f t="shared" si="16"/>
        <v>0</v>
      </c>
      <c r="Q340" s="159">
        <v>0.5</v>
      </c>
      <c r="R340" s="159">
        <f t="shared" si="17"/>
        <v>0.5</v>
      </c>
      <c r="S340" s="159">
        <v>0</v>
      </c>
      <c r="T340" s="160">
        <f t="shared" si="18"/>
        <v>0</v>
      </c>
      <c r="AR340" s="161" t="s">
        <v>164</v>
      </c>
      <c r="AT340" s="161" t="s">
        <v>310</v>
      </c>
      <c r="AU340" s="161" t="s">
        <v>80</v>
      </c>
      <c r="AY340" s="16" t="s">
        <v>126</v>
      </c>
      <c r="BE340" s="92">
        <f t="shared" si="19"/>
        <v>0</v>
      </c>
      <c r="BF340" s="92">
        <f t="shared" si="20"/>
        <v>0</v>
      </c>
      <c r="BG340" s="92">
        <f t="shared" si="21"/>
        <v>0</v>
      </c>
      <c r="BH340" s="92">
        <f t="shared" si="22"/>
        <v>0</v>
      </c>
      <c r="BI340" s="92">
        <f t="shared" si="23"/>
        <v>0</v>
      </c>
      <c r="BJ340" s="16" t="s">
        <v>78</v>
      </c>
      <c r="BK340" s="92">
        <f t="shared" si="24"/>
        <v>0</v>
      </c>
      <c r="BL340" s="16" t="s">
        <v>132</v>
      </c>
      <c r="BM340" s="161" t="s">
        <v>531</v>
      </c>
    </row>
    <row r="341" spans="2:65" s="1" customFormat="1" ht="24.2" customHeight="1">
      <c r="B341" s="124"/>
      <c r="C341" s="150" t="s">
        <v>532</v>
      </c>
      <c r="D341" s="150" t="s">
        <v>128</v>
      </c>
      <c r="E341" s="151" t="s">
        <v>533</v>
      </c>
      <c r="F341" s="152" t="s">
        <v>534</v>
      </c>
      <c r="G341" s="153" t="s">
        <v>334</v>
      </c>
      <c r="H341" s="154">
        <v>10</v>
      </c>
      <c r="I341" s="155"/>
      <c r="J341" s="156">
        <f t="shared" si="15"/>
        <v>0</v>
      </c>
      <c r="K341" s="157"/>
      <c r="L341" s="33"/>
      <c r="M341" s="158" t="s">
        <v>1</v>
      </c>
      <c r="N341" s="123" t="s">
        <v>35</v>
      </c>
      <c r="P341" s="159">
        <f t="shared" si="16"/>
        <v>0</v>
      </c>
      <c r="Q341" s="159">
        <v>0.21734000000000001</v>
      </c>
      <c r="R341" s="159">
        <f t="shared" si="17"/>
        <v>2.1734</v>
      </c>
      <c r="S341" s="159">
        <v>0</v>
      </c>
      <c r="T341" s="160">
        <f t="shared" si="18"/>
        <v>0</v>
      </c>
      <c r="AR341" s="161" t="s">
        <v>132</v>
      </c>
      <c r="AT341" s="161" t="s">
        <v>128</v>
      </c>
      <c r="AU341" s="161" t="s">
        <v>80</v>
      </c>
      <c r="AY341" s="16" t="s">
        <v>126</v>
      </c>
      <c r="BE341" s="92">
        <f t="shared" si="19"/>
        <v>0</v>
      </c>
      <c r="BF341" s="92">
        <f t="shared" si="20"/>
        <v>0</v>
      </c>
      <c r="BG341" s="92">
        <f t="shared" si="21"/>
        <v>0</v>
      </c>
      <c r="BH341" s="92">
        <f t="shared" si="22"/>
        <v>0</v>
      </c>
      <c r="BI341" s="92">
        <f t="shared" si="23"/>
        <v>0</v>
      </c>
      <c r="BJ341" s="16" t="s">
        <v>78</v>
      </c>
      <c r="BK341" s="92">
        <f t="shared" si="24"/>
        <v>0</v>
      </c>
      <c r="BL341" s="16" t="s">
        <v>132</v>
      </c>
      <c r="BM341" s="161" t="s">
        <v>535</v>
      </c>
    </row>
    <row r="342" spans="2:65" s="1" customFormat="1" ht="24.2" customHeight="1">
      <c r="B342" s="124"/>
      <c r="C342" s="185" t="s">
        <v>536</v>
      </c>
      <c r="D342" s="185" t="s">
        <v>310</v>
      </c>
      <c r="E342" s="186" t="s">
        <v>537</v>
      </c>
      <c r="F342" s="187" t="s">
        <v>538</v>
      </c>
      <c r="G342" s="188" t="s">
        <v>334</v>
      </c>
      <c r="H342" s="189">
        <v>10</v>
      </c>
      <c r="I342" s="190"/>
      <c r="J342" s="191">
        <f t="shared" si="15"/>
        <v>0</v>
      </c>
      <c r="K342" s="192"/>
      <c r="L342" s="193"/>
      <c r="M342" s="194" t="s">
        <v>1</v>
      </c>
      <c r="N342" s="195" t="s">
        <v>35</v>
      </c>
      <c r="P342" s="159">
        <f t="shared" si="16"/>
        <v>0</v>
      </c>
      <c r="Q342" s="159">
        <v>0.156</v>
      </c>
      <c r="R342" s="159">
        <f t="shared" si="17"/>
        <v>1.56</v>
      </c>
      <c r="S342" s="159">
        <v>0</v>
      </c>
      <c r="T342" s="160">
        <f t="shared" si="18"/>
        <v>0</v>
      </c>
      <c r="AR342" s="161" t="s">
        <v>164</v>
      </c>
      <c r="AT342" s="161" t="s">
        <v>310</v>
      </c>
      <c r="AU342" s="161" t="s">
        <v>80</v>
      </c>
      <c r="AY342" s="16" t="s">
        <v>126</v>
      </c>
      <c r="BE342" s="92">
        <f t="shared" si="19"/>
        <v>0</v>
      </c>
      <c r="BF342" s="92">
        <f t="shared" si="20"/>
        <v>0</v>
      </c>
      <c r="BG342" s="92">
        <f t="shared" si="21"/>
        <v>0</v>
      </c>
      <c r="BH342" s="92">
        <f t="shared" si="22"/>
        <v>0</v>
      </c>
      <c r="BI342" s="92">
        <f t="shared" si="23"/>
        <v>0</v>
      </c>
      <c r="BJ342" s="16" t="s">
        <v>78</v>
      </c>
      <c r="BK342" s="92">
        <f t="shared" si="24"/>
        <v>0</v>
      </c>
      <c r="BL342" s="16" t="s">
        <v>132</v>
      </c>
      <c r="BM342" s="161" t="s">
        <v>539</v>
      </c>
    </row>
    <row r="343" spans="2:65" s="1" customFormat="1" ht="24.2" customHeight="1">
      <c r="B343" s="124"/>
      <c r="C343" s="150" t="s">
        <v>540</v>
      </c>
      <c r="D343" s="150" t="s">
        <v>128</v>
      </c>
      <c r="E343" s="151" t="s">
        <v>541</v>
      </c>
      <c r="F343" s="152" t="s">
        <v>542</v>
      </c>
      <c r="G343" s="153" t="s">
        <v>131</v>
      </c>
      <c r="H343" s="154">
        <v>1</v>
      </c>
      <c r="I343" s="155"/>
      <c r="J343" s="156">
        <f t="shared" si="15"/>
        <v>0</v>
      </c>
      <c r="K343" s="157"/>
      <c r="L343" s="33"/>
      <c r="M343" s="158" t="s">
        <v>1</v>
      </c>
      <c r="N343" s="123" t="s">
        <v>35</v>
      </c>
      <c r="P343" s="159">
        <f t="shared" si="16"/>
        <v>0</v>
      </c>
      <c r="Q343" s="159">
        <v>0.21734000000000001</v>
      </c>
      <c r="R343" s="159">
        <f t="shared" si="17"/>
        <v>0.21734000000000001</v>
      </c>
      <c r="S343" s="159">
        <v>0</v>
      </c>
      <c r="T343" s="160">
        <f t="shared" si="18"/>
        <v>0</v>
      </c>
      <c r="AR343" s="161" t="s">
        <v>132</v>
      </c>
      <c r="AT343" s="161" t="s">
        <v>128</v>
      </c>
      <c r="AU343" s="161" t="s">
        <v>80</v>
      </c>
      <c r="AY343" s="16" t="s">
        <v>126</v>
      </c>
      <c r="BE343" s="92">
        <f t="shared" si="19"/>
        <v>0</v>
      </c>
      <c r="BF343" s="92">
        <f t="shared" si="20"/>
        <v>0</v>
      </c>
      <c r="BG343" s="92">
        <f t="shared" si="21"/>
        <v>0</v>
      </c>
      <c r="BH343" s="92">
        <f t="shared" si="22"/>
        <v>0</v>
      </c>
      <c r="BI343" s="92">
        <f t="shared" si="23"/>
        <v>0</v>
      </c>
      <c r="BJ343" s="16" t="s">
        <v>78</v>
      </c>
      <c r="BK343" s="92">
        <f t="shared" si="24"/>
        <v>0</v>
      </c>
      <c r="BL343" s="16" t="s">
        <v>132</v>
      </c>
      <c r="BM343" s="161" t="s">
        <v>543</v>
      </c>
    </row>
    <row r="344" spans="2:65" s="1" customFormat="1" ht="16.5" customHeight="1">
      <c r="B344" s="124"/>
      <c r="C344" s="150" t="s">
        <v>544</v>
      </c>
      <c r="D344" s="150" t="s">
        <v>128</v>
      </c>
      <c r="E344" s="151" t="s">
        <v>545</v>
      </c>
      <c r="F344" s="152" t="s">
        <v>546</v>
      </c>
      <c r="G344" s="153" t="s">
        <v>131</v>
      </c>
      <c r="H344" s="154">
        <v>1</v>
      </c>
      <c r="I344" s="155"/>
      <c r="J344" s="156">
        <f t="shared" si="15"/>
        <v>0</v>
      </c>
      <c r="K344" s="157"/>
      <c r="L344" s="33"/>
      <c r="M344" s="158" t="s">
        <v>1</v>
      </c>
      <c r="N344" s="123" t="s">
        <v>35</v>
      </c>
      <c r="P344" s="159">
        <f t="shared" si="16"/>
        <v>0</v>
      </c>
      <c r="Q344" s="159">
        <v>0.21734000000000001</v>
      </c>
      <c r="R344" s="159">
        <f t="shared" si="17"/>
        <v>0.21734000000000001</v>
      </c>
      <c r="S344" s="159">
        <v>0</v>
      </c>
      <c r="T344" s="160">
        <f t="shared" si="18"/>
        <v>0</v>
      </c>
      <c r="AR344" s="161" t="s">
        <v>132</v>
      </c>
      <c r="AT344" s="161" t="s">
        <v>128</v>
      </c>
      <c r="AU344" s="161" t="s">
        <v>80</v>
      </c>
      <c r="AY344" s="16" t="s">
        <v>126</v>
      </c>
      <c r="BE344" s="92">
        <f t="shared" si="19"/>
        <v>0</v>
      </c>
      <c r="BF344" s="92">
        <f t="shared" si="20"/>
        <v>0</v>
      </c>
      <c r="BG344" s="92">
        <f t="shared" si="21"/>
        <v>0</v>
      </c>
      <c r="BH344" s="92">
        <f t="shared" si="22"/>
        <v>0</v>
      </c>
      <c r="BI344" s="92">
        <f t="shared" si="23"/>
        <v>0</v>
      </c>
      <c r="BJ344" s="16" t="s">
        <v>78</v>
      </c>
      <c r="BK344" s="92">
        <f t="shared" si="24"/>
        <v>0</v>
      </c>
      <c r="BL344" s="16" t="s">
        <v>132</v>
      </c>
      <c r="BM344" s="161" t="s">
        <v>547</v>
      </c>
    </row>
    <row r="345" spans="2:65" s="1" customFormat="1" ht="29.25">
      <c r="B345" s="33"/>
      <c r="D345" s="162" t="s">
        <v>134</v>
      </c>
      <c r="F345" s="163" t="s">
        <v>548</v>
      </c>
      <c r="I345" s="125"/>
      <c r="L345" s="33"/>
      <c r="M345" s="164"/>
      <c r="T345" s="56"/>
      <c r="AT345" s="16" t="s">
        <v>134</v>
      </c>
      <c r="AU345" s="16" t="s">
        <v>80</v>
      </c>
    </row>
    <row r="346" spans="2:65" s="1" customFormat="1" ht="24.2" customHeight="1">
      <c r="B346" s="124"/>
      <c r="C346" s="150" t="s">
        <v>549</v>
      </c>
      <c r="D346" s="150" t="s">
        <v>128</v>
      </c>
      <c r="E346" s="151" t="s">
        <v>550</v>
      </c>
      <c r="F346" s="152" t="s">
        <v>551</v>
      </c>
      <c r="G346" s="153" t="s">
        <v>131</v>
      </c>
      <c r="H346" s="154">
        <v>1</v>
      </c>
      <c r="I346" s="155"/>
      <c r="J346" s="156">
        <f>ROUND(I346*H346,2)</f>
        <v>0</v>
      </c>
      <c r="K346" s="157"/>
      <c r="L346" s="33"/>
      <c r="M346" s="158" t="s">
        <v>1</v>
      </c>
      <c r="N346" s="123" t="s">
        <v>35</v>
      </c>
      <c r="P346" s="159">
        <f>O346*H346</f>
        <v>0</v>
      </c>
      <c r="Q346" s="159">
        <v>0.21734000000000001</v>
      </c>
      <c r="R346" s="159">
        <f>Q346*H346</f>
        <v>0.21734000000000001</v>
      </c>
      <c r="S346" s="159">
        <v>0</v>
      </c>
      <c r="T346" s="160">
        <f>S346*H346</f>
        <v>0</v>
      </c>
      <c r="AR346" s="161" t="s">
        <v>132</v>
      </c>
      <c r="AT346" s="161" t="s">
        <v>128</v>
      </c>
      <c r="AU346" s="161" t="s">
        <v>80</v>
      </c>
      <c r="AY346" s="16" t="s">
        <v>126</v>
      </c>
      <c r="BE346" s="92">
        <f>IF(N346="základní",J346,0)</f>
        <v>0</v>
      </c>
      <c r="BF346" s="92">
        <f>IF(N346="snížená",J346,0)</f>
        <v>0</v>
      </c>
      <c r="BG346" s="92">
        <f>IF(N346="zákl. přenesená",J346,0)</f>
        <v>0</v>
      </c>
      <c r="BH346" s="92">
        <f>IF(N346="sníž. přenesená",J346,0)</f>
        <v>0</v>
      </c>
      <c r="BI346" s="92">
        <f>IF(N346="nulová",J346,0)</f>
        <v>0</v>
      </c>
      <c r="BJ346" s="16" t="s">
        <v>78</v>
      </c>
      <c r="BK346" s="92">
        <f>ROUND(I346*H346,2)</f>
        <v>0</v>
      </c>
      <c r="BL346" s="16" t="s">
        <v>132</v>
      </c>
      <c r="BM346" s="161" t="s">
        <v>552</v>
      </c>
    </row>
    <row r="347" spans="2:65" s="1" customFormat="1" ht="19.5">
      <c r="B347" s="33"/>
      <c r="D347" s="162" t="s">
        <v>134</v>
      </c>
      <c r="F347" s="163" t="s">
        <v>553</v>
      </c>
      <c r="I347" s="125"/>
      <c r="L347" s="33"/>
      <c r="M347" s="164"/>
      <c r="T347" s="56"/>
      <c r="AT347" s="16" t="s">
        <v>134</v>
      </c>
      <c r="AU347" s="16" t="s">
        <v>80</v>
      </c>
    </row>
    <row r="348" spans="2:65" s="11" customFormat="1" ht="22.9" customHeight="1">
      <c r="B348" s="138"/>
      <c r="D348" s="139" t="s">
        <v>69</v>
      </c>
      <c r="E348" s="148" t="s">
        <v>554</v>
      </c>
      <c r="F348" s="148" t="s">
        <v>555</v>
      </c>
      <c r="I348" s="141"/>
      <c r="J348" s="149">
        <f>BK348</f>
        <v>0</v>
      </c>
      <c r="L348" s="138"/>
      <c r="M348" s="143"/>
      <c r="P348" s="144">
        <f>SUM(P349:P354)</f>
        <v>0</v>
      </c>
      <c r="R348" s="144">
        <f>SUM(R349:R354)</f>
        <v>0</v>
      </c>
      <c r="T348" s="145">
        <f>SUM(T349:T354)</f>
        <v>0</v>
      </c>
      <c r="AR348" s="139" t="s">
        <v>78</v>
      </c>
      <c r="AT348" s="146" t="s">
        <v>69</v>
      </c>
      <c r="AU348" s="146" t="s">
        <v>78</v>
      </c>
      <c r="AY348" s="139" t="s">
        <v>126</v>
      </c>
      <c r="BK348" s="147">
        <f>SUM(BK349:BK354)</f>
        <v>0</v>
      </c>
    </row>
    <row r="349" spans="2:65" s="1" customFormat="1" ht="24.2" customHeight="1">
      <c r="B349" s="124"/>
      <c r="C349" s="150" t="s">
        <v>556</v>
      </c>
      <c r="D349" s="150" t="s">
        <v>128</v>
      </c>
      <c r="E349" s="151" t="s">
        <v>557</v>
      </c>
      <c r="F349" s="152" t="s">
        <v>558</v>
      </c>
      <c r="G349" s="153" t="s">
        <v>287</v>
      </c>
      <c r="H349" s="154">
        <v>2.97</v>
      </c>
      <c r="I349" s="155"/>
      <c r="J349" s="156">
        <f>ROUND(I349*H349,2)</f>
        <v>0</v>
      </c>
      <c r="K349" s="157"/>
      <c r="L349" s="33"/>
      <c r="M349" s="158" t="s">
        <v>1</v>
      </c>
      <c r="N349" s="123" t="s">
        <v>35</v>
      </c>
      <c r="P349" s="159">
        <f>O349*H349</f>
        <v>0</v>
      </c>
      <c r="Q349" s="159">
        <v>0</v>
      </c>
      <c r="R349" s="159">
        <f>Q349*H349</f>
        <v>0</v>
      </c>
      <c r="S349" s="159">
        <v>0</v>
      </c>
      <c r="T349" s="160">
        <f>S349*H349</f>
        <v>0</v>
      </c>
      <c r="AR349" s="161" t="s">
        <v>132</v>
      </c>
      <c r="AT349" s="161" t="s">
        <v>128</v>
      </c>
      <c r="AU349" s="161" t="s">
        <v>80</v>
      </c>
      <c r="AY349" s="16" t="s">
        <v>126</v>
      </c>
      <c r="BE349" s="92">
        <f>IF(N349="základní",J349,0)</f>
        <v>0</v>
      </c>
      <c r="BF349" s="92">
        <f>IF(N349="snížená",J349,0)</f>
        <v>0</v>
      </c>
      <c r="BG349" s="92">
        <f>IF(N349="zákl. přenesená",J349,0)</f>
        <v>0</v>
      </c>
      <c r="BH349" s="92">
        <f>IF(N349="sníž. přenesená",J349,0)</f>
        <v>0</v>
      </c>
      <c r="BI349" s="92">
        <f>IF(N349="nulová",J349,0)</f>
        <v>0</v>
      </c>
      <c r="BJ349" s="16" t="s">
        <v>78</v>
      </c>
      <c r="BK349" s="92">
        <f>ROUND(I349*H349,2)</f>
        <v>0</v>
      </c>
      <c r="BL349" s="16" t="s">
        <v>132</v>
      </c>
      <c r="BM349" s="161" t="s">
        <v>559</v>
      </c>
    </row>
    <row r="350" spans="2:65" s="1" customFormat="1" ht="24.2" customHeight="1">
      <c r="B350" s="124"/>
      <c r="C350" s="150" t="s">
        <v>560</v>
      </c>
      <c r="D350" s="150" t="s">
        <v>128</v>
      </c>
      <c r="E350" s="151" t="s">
        <v>561</v>
      </c>
      <c r="F350" s="152" t="s">
        <v>562</v>
      </c>
      <c r="G350" s="153" t="s">
        <v>287</v>
      </c>
      <c r="H350" s="154">
        <v>26.73</v>
      </c>
      <c r="I350" s="155"/>
      <c r="J350" s="156">
        <f>ROUND(I350*H350,2)</f>
        <v>0</v>
      </c>
      <c r="K350" s="157"/>
      <c r="L350" s="33"/>
      <c r="M350" s="158" t="s">
        <v>1</v>
      </c>
      <c r="N350" s="123" t="s">
        <v>35</v>
      </c>
      <c r="P350" s="159">
        <f>O350*H350</f>
        <v>0</v>
      </c>
      <c r="Q350" s="159">
        <v>0</v>
      </c>
      <c r="R350" s="159">
        <f>Q350*H350</f>
        <v>0</v>
      </c>
      <c r="S350" s="159">
        <v>0</v>
      </c>
      <c r="T350" s="160">
        <f>S350*H350</f>
        <v>0</v>
      </c>
      <c r="AR350" s="161" t="s">
        <v>132</v>
      </c>
      <c r="AT350" s="161" t="s">
        <v>128</v>
      </c>
      <c r="AU350" s="161" t="s">
        <v>80</v>
      </c>
      <c r="AY350" s="16" t="s">
        <v>126</v>
      </c>
      <c r="BE350" s="92">
        <f>IF(N350="základní",J350,0)</f>
        <v>0</v>
      </c>
      <c r="BF350" s="92">
        <f>IF(N350="snížená",J350,0)</f>
        <v>0</v>
      </c>
      <c r="BG350" s="92">
        <f>IF(N350="zákl. přenesená",J350,0)</f>
        <v>0</v>
      </c>
      <c r="BH350" s="92">
        <f>IF(N350="sníž. přenesená",J350,0)</f>
        <v>0</v>
      </c>
      <c r="BI350" s="92">
        <f>IF(N350="nulová",J350,0)</f>
        <v>0</v>
      </c>
      <c r="BJ350" s="16" t="s">
        <v>78</v>
      </c>
      <c r="BK350" s="92">
        <f>ROUND(I350*H350,2)</f>
        <v>0</v>
      </c>
      <c r="BL350" s="16" t="s">
        <v>132</v>
      </c>
      <c r="BM350" s="161" t="s">
        <v>563</v>
      </c>
    </row>
    <row r="351" spans="2:65" s="12" customFormat="1">
      <c r="B351" s="165"/>
      <c r="D351" s="162" t="s">
        <v>158</v>
      </c>
      <c r="F351" s="167" t="s">
        <v>564</v>
      </c>
      <c r="H351" s="168">
        <v>26.73</v>
      </c>
      <c r="I351" s="169"/>
      <c r="L351" s="165"/>
      <c r="M351" s="170"/>
      <c r="T351" s="171"/>
      <c r="AT351" s="166" t="s">
        <v>158</v>
      </c>
      <c r="AU351" s="166" t="s">
        <v>80</v>
      </c>
      <c r="AV351" s="12" t="s">
        <v>80</v>
      </c>
      <c r="AW351" s="12" t="s">
        <v>3</v>
      </c>
      <c r="AX351" s="12" t="s">
        <v>78</v>
      </c>
      <c r="AY351" s="166" t="s">
        <v>126</v>
      </c>
    </row>
    <row r="352" spans="2:65" s="1" customFormat="1" ht="24.2" customHeight="1">
      <c r="B352" s="124"/>
      <c r="C352" s="150" t="s">
        <v>565</v>
      </c>
      <c r="D352" s="150" t="s">
        <v>128</v>
      </c>
      <c r="E352" s="151" t="s">
        <v>566</v>
      </c>
      <c r="F352" s="152" t="s">
        <v>567</v>
      </c>
      <c r="G352" s="153" t="s">
        <v>287</v>
      </c>
      <c r="H352" s="154">
        <v>2.97</v>
      </c>
      <c r="I352" s="155"/>
      <c r="J352" s="156">
        <f>ROUND(I352*H352,2)</f>
        <v>0</v>
      </c>
      <c r="K352" s="157"/>
      <c r="L352" s="33"/>
      <c r="M352" s="158" t="s">
        <v>1</v>
      </c>
      <c r="N352" s="123" t="s">
        <v>35</v>
      </c>
      <c r="P352" s="159">
        <f>O352*H352</f>
        <v>0</v>
      </c>
      <c r="Q352" s="159">
        <v>0</v>
      </c>
      <c r="R352" s="159">
        <f>Q352*H352</f>
        <v>0</v>
      </c>
      <c r="S352" s="159">
        <v>0</v>
      </c>
      <c r="T352" s="160">
        <f>S352*H352</f>
        <v>0</v>
      </c>
      <c r="AR352" s="161" t="s">
        <v>132</v>
      </c>
      <c r="AT352" s="161" t="s">
        <v>128</v>
      </c>
      <c r="AU352" s="161" t="s">
        <v>80</v>
      </c>
      <c r="AY352" s="16" t="s">
        <v>126</v>
      </c>
      <c r="BE352" s="92">
        <f>IF(N352="základní",J352,0)</f>
        <v>0</v>
      </c>
      <c r="BF352" s="92">
        <f>IF(N352="snížená",J352,0)</f>
        <v>0</v>
      </c>
      <c r="BG352" s="92">
        <f>IF(N352="zákl. přenesená",J352,0)</f>
        <v>0</v>
      </c>
      <c r="BH352" s="92">
        <f>IF(N352="sníž. přenesená",J352,0)</f>
        <v>0</v>
      </c>
      <c r="BI352" s="92">
        <f>IF(N352="nulová",J352,0)</f>
        <v>0</v>
      </c>
      <c r="BJ352" s="16" t="s">
        <v>78</v>
      </c>
      <c r="BK352" s="92">
        <f>ROUND(I352*H352,2)</f>
        <v>0</v>
      </c>
      <c r="BL352" s="16" t="s">
        <v>132</v>
      </c>
      <c r="BM352" s="161" t="s">
        <v>568</v>
      </c>
    </row>
    <row r="353" spans="2:65" s="1" customFormat="1" ht="24.2" customHeight="1">
      <c r="B353" s="124"/>
      <c r="C353" s="150" t="s">
        <v>569</v>
      </c>
      <c r="D353" s="150" t="s">
        <v>128</v>
      </c>
      <c r="E353" s="151" t="s">
        <v>570</v>
      </c>
      <c r="F353" s="152" t="s">
        <v>571</v>
      </c>
      <c r="G353" s="153" t="s">
        <v>287</v>
      </c>
      <c r="H353" s="154">
        <v>0.99</v>
      </c>
      <c r="I353" s="155"/>
      <c r="J353" s="156">
        <f>ROUND(I353*H353,2)</f>
        <v>0</v>
      </c>
      <c r="K353" s="157"/>
      <c r="L353" s="33"/>
      <c r="M353" s="158" t="s">
        <v>1</v>
      </c>
      <c r="N353" s="123" t="s">
        <v>35</v>
      </c>
      <c r="P353" s="159">
        <f>O353*H353</f>
        <v>0</v>
      </c>
      <c r="Q353" s="159">
        <v>0</v>
      </c>
      <c r="R353" s="159">
        <f>Q353*H353</f>
        <v>0</v>
      </c>
      <c r="S353" s="159">
        <v>0</v>
      </c>
      <c r="T353" s="160">
        <f>S353*H353</f>
        <v>0</v>
      </c>
      <c r="AR353" s="161" t="s">
        <v>132</v>
      </c>
      <c r="AT353" s="161" t="s">
        <v>128</v>
      </c>
      <c r="AU353" s="161" t="s">
        <v>80</v>
      </c>
      <c r="AY353" s="16" t="s">
        <v>126</v>
      </c>
      <c r="BE353" s="92">
        <f>IF(N353="základní",J353,0)</f>
        <v>0</v>
      </c>
      <c r="BF353" s="92">
        <f>IF(N353="snížená",J353,0)</f>
        <v>0</v>
      </c>
      <c r="BG353" s="92">
        <f>IF(N353="zákl. přenesená",J353,0)</f>
        <v>0</v>
      </c>
      <c r="BH353" s="92">
        <f>IF(N353="sníž. přenesená",J353,0)</f>
        <v>0</v>
      </c>
      <c r="BI353" s="92">
        <f>IF(N353="nulová",J353,0)</f>
        <v>0</v>
      </c>
      <c r="BJ353" s="16" t="s">
        <v>78</v>
      </c>
      <c r="BK353" s="92">
        <f>ROUND(I353*H353,2)</f>
        <v>0</v>
      </c>
      <c r="BL353" s="16" t="s">
        <v>132</v>
      </c>
      <c r="BM353" s="161" t="s">
        <v>572</v>
      </c>
    </row>
    <row r="354" spans="2:65" s="1" customFormat="1" ht="21.75" customHeight="1">
      <c r="B354" s="124"/>
      <c r="C354" s="150" t="s">
        <v>573</v>
      </c>
      <c r="D354" s="150" t="s">
        <v>128</v>
      </c>
      <c r="E354" s="151" t="s">
        <v>574</v>
      </c>
      <c r="F354" s="152" t="s">
        <v>575</v>
      </c>
      <c r="G354" s="153" t="s">
        <v>287</v>
      </c>
      <c r="H354" s="154">
        <v>1.98</v>
      </c>
      <c r="I354" s="155"/>
      <c r="J354" s="156">
        <f>ROUND(I354*H354,2)</f>
        <v>0</v>
      </c>
      <c r="K354" s="157"/>
      <c r="L354" s="33"/>
      <c r="M354" s="158" t="s">
        <v>1</v>
      </c>
      <c r="N354" s="123" t="s">
        <v>35</v>
      </c>
      <c r="P354" s="159">
        <f>O354*H354</f>
        <v>0</v>
      </c>
      <c r="Q354" s="159">
        <v>0</v>
      </c>
      <c r="R354" s="159">
        <f>Q354*H354</f>
        <v>0</v>
      </c>
      <c r="S354" s="159">
        <v>0</v>
      </c>
      <c r="T354" s="160">
        <f>S354*H354</f>
        <v>0</v>
      </c>
      <c r="AR354" s="161" t="s">
        <v>132</v>
      </c>
      <c r="AT354" s="161" t="s">
        <v>128</v>
      </c>
      <c r="AU354" s="161" t="s">
        <v>80</v>
      </c>
      <c r="AY354" s="16" t="s">
        <v>126</v>
      </c>
      <c r="BE354" s="92">
        <f>IF(N354="základní",J354,0)</f>
        <v>0</v>
      </c>
      <c r="BF354" s="92">
        <f>IF(N354="snížená",J354,0)</f>
        <v>0</v>
      </c>
      <c r="BG354" s="92">
        <f>IF(N354="zákl. přenesená",J354,0)</f>
        <v>0</v>
      </c>
      <c r="BH354" s="92">
        <f>IF(N354="sníž. přenesená",J354,0)</f>
        <v>0</v>
      </c>
      <c r="BI354" s="92">
        <f>IF(N354="nulová",J354,0)</f>
        <v>0</v>
      </c>
      <c r="BJ354" s="16" t="s">
        <v>78</v>
      </c>
      <c r="BK354" s="92">
        <f>ROUND(I354*H354,2)</f>
        <v>0</v>
      </c>
      <c r="BL354" s="16" t="s">
        <v>132</v>
      </c>
      <c r="BM354" s="161" t="s">
        <v>576</v>
      </c>
    </row>
    <row r="355" spans="2:65" s="11" customFormat="1" ht="22.9" customHeight="1">
      <c r="B355" s="138"/>
      <c r="D355" s="139" t="s">
        <v>69</v>
      </c>
      <c r="E355" s="148" t="s">
        <v>577</v>
      </c>
      <c r="F355" s="148" t="s">
        <v>578</v>
      </c>
      <c r="I355" s="141"/>
      <c r="J355" s="149">
        <f>BK355</f>
        <v>0</v>
      </c>
      <c r="L355" s="138"/>
      <c r="M355" s="143"/>
      <c r="P355" s="144">
        <f>P356</f>
        <v>0</v>
      </c>
      <c r="R355" s="144">
        <f>R356</f>
        <v>0</v>
      </c>
      <c r="T355" s="145">
        <f>T356</f>
        <v>0</v>
      </c>
      <c r="AR355" s="139" t="s">
        <v>78</v>
      </c>
      <c r="AT355" s="146" t="s">
        <v>69</v>
      </c>
      <c r="AU355" s="146" t="s">
        <v>78</v>
      </c>
      <c r="AY355" s="139" t="s">
        <v>126</v>
      </c>
      <c r="BK355" s="147">
        <f>BK356</f>
        <v>0</v>
      </c>
    </row>
    <row r="356" spans="2:65" s="1" customFormat="1" ht="24.2" customHeight="1">
      <c r="B356" s="124"/>
      <c r="C356" s="150" t="s">
        <v>579</v>
      </c>
      <c r="D356" s="150" t="s">
        <v>128</v>
      </c>
      <c r="E356" s="151" t="s">
        <v>580</v>
      </c>
      <c r="F356" s="152" t="s">
        <v>581</v>
      </c>
      <c r="G356" s="153" t="s">
        <v>287</v>
      </c>
      <c r="H356" s="154">
        <v>266.80599999999998</v>
      </c>
      <c r="I356" s="155"/>
      <c r="J356" s="156">
        <f>ROUND(I356*H356,2)</f>
        <v>0</v>
      </c>
      <c r="K356" s="157"/>
      <c r="L356" s="33"/>
      <c r="M356" s="196" t="s">
        <v>1</v>
      </c>
      <c r="N356" s="197" t="s">
        <v>35</v>
      </c>
      <c r="O356" s="198"/>
      <c r="P356" s="199">
        <f>O356*H356</f>
        <v>0</v>
      </c>
      <c r="Q356" s="199">
        <v>0</v>
      </c>
      <c r="R356" s="199">
        <f>Q356*H356</f>
        <v>0</v>
      </c>
      <c r="S356" s="199">
        <v>0</v>
      </c>
      <c r="T356" s="200">
        <f>S356*H356</f>
        <v>0</v>
      </c>
      <c r="AR356" s="161" t="s">
        <v>132</v>
      </c>
      <c r="AT356" s="161" t="s">
        <v>128</v>
      </c>
      <c r="AU356" s="161" t="s">
        <v>80</v>
      </c>
      <c r="AY356" s="16" t="s">
        <v>126</v>
      </c>
      <c r="BE356" s="92">
        <f>IF(N356="základní",J356,0)</f>
        <v>0</v>
      </c>
      <c r="BF356" s="92">
        <f>IF(N356="snížená",J356,0)</f>
        <v>0</v>
      </c>
      <c r="BG356" s="92">
        <f>IF(N356="zákl. přenesená",J356,0)</f>
        <v>0</v>
      </c>
      <c r="BH356" s="92">
        <f>IF(N356="sníž. přenesená",J356,0)</f>
        <v>0</v>
      </c>
      <c r="BI356" s="92">
        <f>IF(N356="nulová",J356,0)</f>
        <v>0</v>
      </c>
      <c r="BJ356" s="16" t="s">
        <v>78</v>
      </c>
      <c r="BK356" s="92">
        <f>ROUND(I356*H356,2)</f>
        <v>0</v>
      </c>
      <c r="BL356" s="16" t="s">
        <v>132</v>
      </c>
      <c r="BM356" s="161" t="s">
        <v>582</v>
      </c>
    </row>
    <row r="357" spans="2:65" s="1" customFormat="1" ht="6.95" customHeight="1">
      <c r="B357" s="45"/>
      <c r="C357" s="46"/>
      <c r="D357" s="46"/>
      <c r="E357" s="46"/>
      <c r="F357" s="46"/>
      <c r="G357" s="46"/>
      <c r="H357" s="46"/>
      <c r="I357" s="46"/>
      <c r="J357" s="46"/>
      <c r="K357" s="46"/>
      <c r="L357" s="33"/>
    </row>
  </sheetData>
  <autoFilter ref="C133:K356" xr:uid="{00000000-0009-0000-0000-000001000000}"/>
  <mergeCells count="14">
    <mergeCell ref="D112:F112"/>
    <mergeCell ref="E124:H124"/>
    <mergeCell ref="E126:H126"/>
    <mergeCell ref="L2:V2"/>
    <mergeCell ref="E87:H87"/>
    <mergeCell ref="D108:F108"/>
    <mergeCell ref="D109:F109"/>
    <mergeCell ref="D110:F110"/>
    <mergeCell ref="D111:F111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70"/>
  <sheetViews>
    <sheetView showGridLines="0" topLeftCell="A118" workbookViewId="0">
      <selection activeCell="I141" sqref="I14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7" t="s">
        <v>5</v>
      </c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6" t="s">
        <v>83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5" customHeight="1">
      <c r="B4" s="19"/>
      <c r="D4" s="20" t="s">
        <v>92</v>
      </c>
      <c r="L4" s="19"/>
      <c r="M4" s="99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52" t="str">
        <f>'Rekapitulace stavby'!K6</f>
        <v>Nemocnice Znojmo - Přeložka splaškové kanalizace, Česle</v>
      </c>
      <c r="F7" s="253"/>
      <c r="G7" s="253"/>
      <c r="H7" s="253"/>
      <c r="L7" s="19"/>
    </row>
    <row r="8" spans="2:46" s="1" customFormat="1" ht="12" customHeight="1">
      <c r="B8" s="33"/>
      <c r="D8" s="26" t="s">
        <v>93</v>
      </c>
      <c r="L8" s="33"/>
    </row>
    <row r="9" spans="2:46" s="1" customFormat="1" ht="16.5" customHeight="1">
      <c r="B9" s="33"/>
      <c r="E9" s="207" t="s">
        <v>583</v>
      </c>
      <c r="F9" s="254"/>
      <c r="G9" s="254"/>
      <c r="H9" s="254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6" t="s">
        <v>16</v>
      </c>
      <c r="F11" s="24" t="s">
        <v>1</v>
      </c>
      <c r="I11" s="26" t="s">
        <v>17</v>
      </c>
      <c r="J11" s="24" t="s">
        <v>1</v>
      </c>
      <c r="L11" s="33"/>
    </row>
    <row r="12" spans="2:46" s="1" customFormat="1" ht="12" customHeight="1">
      <c r="B12" s="33"/>
      <c r="D12" s="26" t="s">
        <v>18</v>
      </c>
      <c r="F12" s="24" t="s">
        <v>19</v>
      </c>
      <c r="I12" s="26" t="s">
        <v>20</v>
      </c>
      <c r="J12" s="53"/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6" t="s">
        <v>21</v>
      </c>
      <c r="I14" s="26" t="s">
        <v>22</v>
      </c>
      <c r="J14" s="24"/>
      <c r="L14" s="33"/>
    </row>
    <row r="15" spans="2:46" s="1" customFormat="1" ht="18" customHeight="1">
      <c r="B15" s="33"/>
      <c r="E15" s="24" t="str">
        <f>IF('Rekapitulace stavby'!E11="","",'Rekapitulace stavby'!E11)</f>
        <v xml:space="preserve"> </v>
      </c>
      <c r="I15" s="26" t="s">
        <v>23</v>
      </c>
      <c r="J15" s="24"/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6" t="s">
        <v>24</v>
      </c>
      <c r="I17" s="26" t="s">
        <v>22</v>
      </c>
      <c r="J17" s="27"/>
      <c r="L17" s="33"/>
    </row>
    <row r="18" spans="2:12" s="1" customFormat="1" ht="18" customHeight="1">
      <c r="B18" s="33"/>
      <c r="E18" s="255"/>
      <c r="F18" s="230"/>
      <c r="G18" s="230"/>
      <c r="H18" s="230"/>
      <c r="I18" s="26" t="s">
        <v>23</v>
      </c>
      <c r="J18" s="27"/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6" t="s">
        <v>25</v>
      </c>
      <c r="I20" s="26" t="s">
        <v>22</v>
      </c>
      <c r="J20" s="24" t="str">
        <f>IF('Rekapitulace stavby'!AN16="","",'Rekapitulace stavby'!AN16)</f>
        <v/>
      </c>
      <c r="L20" s="33"/>
    </row>
    <row r="21" spans="2:12" s="1" customFormat="1" ht="18" customHeight="1">
      <c r="B21" s="33"/>
      <c r="E21" s="24" t="str">
        <f>IF('Rekapitulace stavby'!E17="","",'Rekapitulace stavby'!E17)</f>
        <v xml:space="preserve"> </v>
      </c>
      <c r="I21" s="26" t="s">
        <v>23</v>
      </c>
      <c r="J21" s="24" t="str">
        <f>IF('Rekapitulace stavby'!AN17="","",'Rekapitulace stavby'!AN17)</f>
        <v/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6" t="s">
        <v>27</v>
      </c>
      <c r="I23" s="26" t="s">
        <v>22</v>
      </c>
      <c r="J23" s="24" t="str">
        <f>IF('Rekapitulace stavby'!AN19="","",'Rekapitulace stavby'!AN19)</f>
        <v/>
      </c>
      <c r="L23" s="33"/>
    </row>
    <row r="24" spans="2:12" s="1" customFormat="1" ht="18" customHeight="1">
      <c r="B24" s="33"/>
      <c r="E24" s="24" t="str">
        <f>IF('Rekapitulace stavby'!E20="","",'Rekapitulace stavby'!E20)</f>
        <v xml:space="preserve"> </v>
      </c>
      <c r="I24" s="26" t="s">
        <v>23</v>
      </c>
      <c r="J24" s="24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6" t="s">
        <v>28</v>
      </c>
      <c r="L26" s="33"/>
    </row>
    <row r="27" spans="2:12" s="7" customFormat="1" ht="16.5" customHeight="1">
      <c r="B27" s="100"/>
      <c r="E27" s="235" t="s">
        <v>1</v>
      </c>
      <c r="F27" s="235"/>
      <c r="G27" s="235"/>
      <c r="H27" s="235"/>
      <c r="L27" s="100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14.45" customHeight="1">
      <c r="B30" s="33"/>
      <c r="D30" s="24" t="s">
        <v>95</v>
      </c>
      <c r="J30" s="32">
        <f>J96</f>
        <v>0</v>
      </c>
      <c r="L30" s="33"/>
    </row>
    <row r="31" spans="2:12" s="1" customFormat="1" ht="14.45" customHeight="1">
      <c r="B31" s="33"/>
      <c r="D31" s="31"/>
      <c r="J31" s="32"/>
      <c r="L31" s="33"/>
    </row>
    <row r="32" spans="2:12" s="1" customFormat="1" ht="25.35" customHeight="1">
      <c r="B32" s="33"/>
      <c r="D32" s="101" t="s">
        <v>30</v>
      </c>
      <c r="J32" s="66">
        <f>ROUND(J30 + J31,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32</v>
      </c>
      <c r="I34" s="36" t="s">
        <v>31</v>
      </c>
      <c r="J34" s="36" t="s">
        <v>33</v>
      </c>
      <c r="L34" s="33"/>
    </row>
    <row r="35" spans="2:12" s="1" customFormat="1" ht="14.45" customHeight="1">
      <c r="B35" s="33"/>
      <c r="D35" s="102" t="s">
        <v>34</v>
      </c>
      <c r="E35" s="26" t="s">
        <v>35</v>
      </c>
      <c r="F35" s="103">
        <f>ROUND((SUM(BE111:BE118) + SUM(BE138:BE269)),  2)</f>
        <v>0</v>
      </c>
      <c r="I35" s="104">
        <v>0.21</v>
      </c>
      <c r="J35" s="103">
        <f>ROUND(((SUM(BE111:BE118) + SUM(BE138:BE269))*I35),  2)</f>
        <v>0</v>
      </c>
      <c r="L35" s="33"/>
    </row>
    <row r="36" spans="2:12" s="1" customFormat="1" ht="14.45" customHeight="1">
      <c r="B36" s="33"/>
      <c r="E36" s="26" t="s">
        <v>36</v>
      </c>
      <c r="F36" s="103">
        <f>ROUND((SUM(BF111:BF118) + SUM(BF138:BF269)),  2)</f>
        <v>0</v>
      </c>
      <c r="I36" s="104">
        <v>0.15</v>
      </c>
      <c r="J36" s="103">
        <f>ROUND(((SUM(BF111:BF118) + SUM(BF138:BF269))*I36),  2)</f>
        <v>0</v>
      </c>
      <c r="L36" s="33"/>
    </row>
    <row r="37" spans="2:12" s="1" customFormat="1" ht="14.45" hidden="1" customHeight="1">
      <c r="B37" s="33"/>
      <c r="E37" s="26" t="s">
        <v>37</v>
      </c>
      <c r="F37" s="103">
        <f>ROUND((SUM(BG111:BG118) + SUM(BG138:BG269)),  2)</f>
        <v>0</v>
      </c>
      <c r="I37" s="104">
        <v>0.21</v>
      </c>
      <c r="J37" s="103">
        <f>0</f>
        <v>0</v>
      </c>
      <c r="L37" s="33"/>
    </row>
    <row r="38" spans="2:12" s="1" customFormat="1" ht="14.45" hidden="1" customHeight="1">
      <c r="B38" s="33"/>
      <c r="E38" s="26" t="s">
        <v>38</v>
      </c>
      <c r="F38" s="103">
        <f>ROUND((SUM(BH111:BH118) + SUM(BH138:BH269)),  2)</f>
        <v>0</v>
      </c>
      <c r="I38" s="104">
        <v>0.15</v>
      </c>
      <c r="J38" s="103">
        <f>0</f>
        <v>0</v>
      </c>
      <c r="L38" s="33"/>
    </row>
    <row r="39" spans="2:12" s="1" customFormat="1" ht="14.45" hidden="1" customHeight="1">
      <c r="B39" s="33"/>
      <c r="E39" s="26" t="s">
        <v>39</v>
      </c>
      <c r="F39" s="103">
        <f>ROUND((SUM(BI111:BI118) + SUM(BI138:BI269)),  2)</f>
        <v>0</v>
      </c>
      <c r="I39" s="104">
        <v>0</v>
      </c>
      <c r="J39" s="103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7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0</v>
      </c>
      <c r="K41" s="109"/>
      <c r="L41" s="33"/>
    </row>
    <row r="42" spans="2:12" s="1" customFormat="1" ht="14.45" customHeight="1">
      <c r="B42" s="33"/>
      <c r="L42" s="33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3"/>
      <c r="D50" s="42" t="s">
        <v>43</v>
      </c>
      <c r="E50" s="43"/>
      <c r="F50" s="43"/>
      <c r="G50" s="42" t="s">
        <v>44</v>
      </c>
      <c r="H50" s="43"/>
      <c r="I50" s="43"/>
      <c r="J50" s="43"/>
      <c r="K50" s="43"/>
      <c r="L50" s="33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3"/>
      <c r="D61" s="44" t="s">
        <v>45</v>
      </c>
      <c r="E61" s="35"/>
      <c r="F61" s="110" t="s">
        <v>46</v>
      </c>
      <c r="G61" s="44" t="s">
        <v>45</v>
      </c>
      <c r="H61" s="35"/>
      <c r="I61" s="35"/>
      <c r="J61" s="111" t="s">
        <v>46</v>
      </c>
      <c r="K61" s="35"/>
      <c r="L61" s="33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3"/>
      <c r="D65" s="42" t="s">
        <v>47</v>
      </c>
      <c r="E65" s="43"/>
      <c r="F65" s="43"/>
      <c r="G65" s="42" t="s">
        <v>48</v>
      </c>
      <c r="H65" s="43"/>
      <c r="I65" s="43"/>
      <c r="J65" s="43"/>
      <c r="K65" s="43"/>
      <c r="L65" s="33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3"/>
      <c r="D76" s="44" t="s">
        <v>45</v>
      </c>
      <c r="E76" s="35"/>
      <c r="F76" s="110" t="s">
        <v>46</v>
      </c>
      <c r="G76" s="44" t="s">
        <v>45</v>
      </c>
      <c r="H76" s="35"/>
      <c r="I76" s="35"/>
      <c r="J76" s="111" t="s">
        <v>46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5" customHeight="1">
      <c r="B82" s="33"/>
      <c r="C82" s="20" t="s">
        <v>96</v>
      </c>
      <c r="L82" s="33"/>
    </row>
    <row r="83" spans="2:47" s="1" customFormat="1" ht="6.95" customHeight="1">
      <c r="B83" s="33"/>
      <c r="L83" s="33"/>
    </row>
    <row r="84" spans="2:47" s="1" customFormat="1" ht="12" customHeight="1">
      <c r="B84" s="33"/>
      <c r="C84" s="26" t="s">
        <v>15</v>
      </c>
      <c r="L84" s="33"/>
    </row>
    <row r="85" spans="2:47" s="1" customFormat="1" ht="16.5" customHeight="1">
      <c r="B85" s="33"/>
      <c r="E85" s="252" t="str">
        <f>E7</f>
        <v>Nemocnice Znojmo - Přeložka splaškové kanalizace, Česle</v>
      </c>
      <c r="F85" s="253"/>
      <c r="G85" s="253"/>
      <c r="H85" s="253"/>
      <c r="L85" s="33"/>
    </row>
    <row r="86" spans="2:47" s="1" customFormat="1" ht="12" customHeight="1">
      <c r="B86" s="33"/>
      <c r="C86" s="26" t="s">
        <v>93</v>
      </c>
      <c r="L86" s="33"/>
    </row>
    <row r="87" spans="2:47" s="1" customFormat="1" ht="16.5" customHeight="1">
      <c r="B87" s="33"/>
      <c r="E87" s="207" t="str">
        <f>E9</f>
        <v>SO 303 - Česle</v>
      </c>
      <c r="F87" s="254"/>
      <c r="G87" s="254"/>
      <c r="H87" s="254"/>
      <c r="L87" s="33"/>
    </row>
    <row r="88" spans="2:47" s="1" customFormat="1" ht="6.95" customHeight="1">
      <c r="B88" s="33"/>
      <c r="L88" s="33"/>
    </row>
    <row r="89" spans="2:47" s="1" customFormat="1" ht="12" customHeight="1">
      <c r="B89" s="33"/>
      <c r="C89" s="26" t="s">
        <v>18</v>
      </c>
      <c r="F89" s="24" t="str">
        <f>F12</f>
        <v xml:space="preserve"> </v>
      </c>
      <c r="I89" s="26" t="s">
        <v>20</v>
      </c>
      <c r="J89" s="53" t="str">
        <f>IF(J12="","",J12)</f>
        <v/>
      </c>
      <c r="L89" s="33"/>
    </row>
    <row r="90" spans="2:47" s="1" customFormat="1" ht="6.95" customHeight="1">
      <c r="B90" s="33"/>
      <c r="L90" s="33"/>
    </row>
    <row r="91" spans="2:47" s="1" customFormat="1" ht="15.2" customHeight="1">
      <c r="B91" s="33"/>
      <c r="C91" s="26" t="s">
        <v>21</v>
      </c>
      <c r="F91" s="24" t="str">
        <f>E15</f>
        <v xml:space="preserve"> </v>
      </c>
      <c r="I91" s="26" t="s">
        <v>25</v>
      </c>
      <c r="J91" s="29" t="str">
        <f>E21</f>
        <v xml:space="preserve"> </v>
      </c>
      <c r="L91" s="33"/>
    </row>
    <row r="92" spans="2:47" s="1" customFormat="1" ht="15.2" customHeight="1">
      <c r="B92" s="33"/>
      <c r="C92" s="26" t="s">
        <v>24</v>
      </c>
      <c r="F92" s="24" t="str">
        <f>IF(E18="","",E18)</f>
        <v/>
      </c>
      <c r="I92" s="26" t="s">
        <v>27</v>
      </c>
      <c r="J92" s="29" t="str">
        <f>E24</f>
        <v xml:space="preserve"> 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12" t="s">
        <v>97</v>
      </c>
      <c r="D94" s="97"/>
      <c r="E94" s="97"/>
      <c r="F94" s="97"/>
      <c r="G94" s="97"/>
      <c r="H94" s="97"/>
      <c r="I94" s="97"/>
      <c r="J94" s="113" t="s">
        <v>98</v>
      </c>
      <c r="K94" s="97"/>
      <c r="L94" s="33"/>
    </row>
    <row r="95" spans="2:47" s="1" customFormat="1" ht="10.35" customHeight="1">
      <c r="B95" s="33"/>
      <c r="L95" s="33"/>
    </row>
    <row r="96" spans="2:47" s="1" customFormat="1" ht="22.9" customHeight="1">
      <c r="B96" s="33"/>
      <c r="C96" s="114" t="s">
        <v>99</v>
      </c>
      <c r="J96" s="66">
        <f>J138</f>
        <v>0</v>
      </c>
      <c r="L96" s="33"/>
      <c r="AU96" s="16" t="s">
        <v>100</v>
      </c>
    </row>
    <row r="97" spans="2:65" s="8" customFormat="1" ht="24.95" customHeight="1">
      <c r="B97" s="115"/>
      <c r="D97" s="116" t="s">
        <v>101</v>
      </c>
      <c r="E97" s="117"/>
      <c r="F97" s="117"/>
      <c r="G97" s="117"/>
      <c r="H97" s="117"/>
      <c r="I97" s="117"/>
      <c r="J97" s="118">
        <f>J139</f>
        <v>0</v>
      </c>
      <c r="L97" s="115"/>
    </row>
    <row r="98" spans="2:65" s="9" customFormat="1" ht="19.899999999999999" customHeight="1">
      <c r="B98" s="119"/>
      <c r="D98" s="120" t="s">
        <v>102</v>
      </c>
      <c r="E98" s="121"/>
      <c r="F98" s="121"/>
      <c r="G98" s="121"/>
      <c r="H98" s="121"/>
      <c r="I98" s="121"/>
      <c r="J98" s="122">
        <f>J140</f>
        <v>0</v>
      </c>
      <c r="L98" s="119"/>
    </row>
    <row r="99" spans="2:65" s="9" customFormat="1" ht="19.899999999999999" customHeight="1">
      <c r="B99" s="119"/>
      <c r="D99" s="120" t="s">
        <v>103</v>
      </c>
      <c r="E99" s="121"/>
      <c r="F99" s="121"/>
      <c r="G99" s="121"/>
      <c r="H99" s="121"/>
      <c r="I99" s="121"/>
      <c r="J99" s="122">
        <f>J188</f>
        <v>0</v>
      </c>
      <c r="L99" s="119"/>
    </row>
    <row r="100" spans="2:65" s="9" customFormat="1" ht="19.899999999999999" customHeight="1">
      <c r="B100" s="119"/>
      <c r="D100" s="120" t="s">
        <v>104</v>
      </c>
      <c r="E100" s="121"/>
      <c r="F100" s="121"/>
      <c r="G100" s="121"/>
      <c r="H100" s="121"/>
      <c r="I100" s="121"/>
      <c r="J100" s="122">
        <f>J207</f>
        <v>0</v>
      </c>
      <c r="L100" s="119"/>
    </row>
    <row r="101" spans="2:65" s="9" customFormat="1" ht="19.899999999999999" customHeight="1">
      <c r="B101" s="119"/>
      <c r="D101" s="120" t="s">
        <v>105</v>
      </c>
      <c r="E101" s="121"/>
      <c r="F101" s="121"/>
      <c r="G101" s="121"/>
      <c r="H101" s="121"/>
      <c r="I101" s="121"/>
      <c r="J101" s="122">
        <f>J216</f>
        <v>0</v>
      </c>
      <c r="L101" s="119"/>
    </row>
    <row r="102" spans="2:65" s="9" customFormat="1" ht="19.899999999999999" customHeight="1">
      <c r="B102" s="119"/>
      <c r="D102" s="120" t="s">
        <v>106</v>
      </c>
      <c r="E102" s="121"/>
      <c r="F102" s="121"/>
      <c r="G102" s="121"/>
      <c r="H102" s="121"/>
      <c r="I102" s="121"/>
      <c r="J102" s="122">
        <f>J229</f>
        <v>0</v>
      </c>
      <c r="L102" s="119"/>
    </row>
    <row r="103" spans="2:65" s="9" customFormat="1" ht="19.899999999999999" customHeight="1">
      <c r="B103" s="119"/>
      <c r="D103" s="120" t="s">
        <v>584</v>
      </c>
      <c r="E103" s="121"/>
      <c r="F103" s="121"/>
      <c r="G103" s="121"/>
      <c r="H103" s="121"/>
      <c r="I103" s="121"/>
      <c r="J103" s="122">
        <f>J235</f>
        <v>0</v>
      </c>
      <c r="L103" s="119"/>
    </row>
    <row r="104" spans="2:65" s="9" customFormat="1" ht="19.899999999999999" customHeight="1">
      <c r="B104" s="119"/>
      <c r="D104" s="120" t="s">
        <v>108</v>
      </c>
      <c r="E104" s="121"/>
      <c r="F104" s="121"/>
      <c r="G104" s="121"/>
      <c r="H104" s="121"/>
      <c r="I104" s="121"/>
      <c r="J104" s="122">
        <f>J242</f>
        <v>0</v>
      </c>
      <c r="L104" s="119"/>
    </row>
    <row r="105" spans="2:65" s="8" customFormat="1" ht="24.95" customHeight="1">
      <c r="B105" s="115"/>
      <c r="D105" s="116" t="s">
        <v>585</v>
      </c>
      <c r="E105" s="117"/>
      <c r="F105" s="117"/>
      <c r="G105" s="117"/>
      <c r="H105" s="117"/>
      <c r="I105" s="117"/>
      <c r="J105" s="118">
        <f>J244</f>
        <v>0</v>
      </c>
      <c r="L105" s="115"/>
    </row>
    <row r="106" spans="2:65" s="9" customFormat="1" ht="19.899999999999999" customHeight="1">
      <c r="B106" s="119"/>
      <c r="D106" s="120" t="s">
        <v>586</v>
      </c>
      <c r="E106" s="121"/>
      <c r="F106" s="121"/>
      <c r="G106" s="121"/>
      <c r="H106" s="121"/>
      <c r="I106" s="121"/>
      <c r="J106" s="122">
        <f>J245</f>
        <v>0</v>
      </c>
      <c r="L106" s="119"/>
    </row>
    <row r="107" spans="2:65" s="8" customFormat="1" ht="24.95" customHeight="1">
      <c r="B107" s="115"/>
      <c r="D107" s="116" t="s">
        <v>587</v>
      </c>
      <c r="E107" s="117"/>
      <c r="F107" s="117"/>
      <c r="G107" s="117"/>
      <c r="H107" s="117"/>
      <c r="I107" s="117"/>
      <c r="J107" s="118">
        <f>J250</f>
        <v>0</v>
      </c>
      <c r="L107" s="115"/>
    </row>
    <row r="108" spans="2:65" s="9" customFormat="1" ht="19.899999999999999" customHeight="1">
      <c r="B108" s="119"/>
      <c r="D108" s="120" t="s">
        <v>588</v>
      </c>
      <c r="E108" s="121"/>
      <c r="F108" s="121"/>
      <c r="G108" s="121"/>
      <c r="H108" s="121"/>
      <c r="I108" s="121"/>
      <c r="J108" s="122">
        <f>J251</f>
        <v>0</v>
      </c>
      <c r="L108" s="119"/>
    </row>
    <row r="109" spans="2:65" s="1" customFormat="1" ht="21.75" customHeight="1">
      <c r="B109" s="33"/>
      <c r="L109" s="33"/>
    </row>
    <row r="110" spans="2:65" s="1" customFormat="1" ht="6.95" customHeight="1">
      <c r="B110" s="33"/>
      <c r="L110" s="33"/>
    </row>
    <row r="111" spans="2:65" s="1" customFormat="1" ht="6" customHeight="1">
      <c r="B111" s="33"/>
      <c r="C111" s="114"/>
      <c r="J111" s="206"/>
      <c r="L111" s="33"/>
      <c r="N111" s="123" t="s">
        <v>34</v>
      </c>
    </row>
    <row r="112" spans="2:65" s="1" customFormat="1" ht="5.25" customHeight="1">
      <c r="B112" s="124"/>
      <c r="C112" s="125"/>
      <c r="D112" s="244"/>
      <c r="E112" s="244"/>
      <c r="F112" s="244"/>
      <c r="G112" s="125"/>
      <c r="H112" s="125"/>
      <c r="I112" s="125"/>
      <c r="J112" s="204"/>
      <c r="K112" s="125"/>
      <c r="L112" s="124"/>
      <c r="M112" s="125"/>
      <c r="N112" s="126" t="s">
        <v>35</v>
      </c>
      <c r="O112" s="125"/>
      <c r="P112" s="125"/>
      <c r="Q112" s="125"/>
      <c r="R112" s="125"/>
      <c r="S112" s="125"/>
      <c r="T112" s="125"/>
      <c r="U112" s="125"/>
      <c r="V112" s="125"/>
      <c r="W112" s="125"/>
      <c r="X112" s="125"/>
      <c r="Y112" s="125"/>
      <c r="Z112" s="125"/>
      <c r="AA112" s="125"/>
      <c r="AB112" s="125"/>
      <c r="AC112" s="125"/>
      <c r="AD112" s="125"/>
      <c r="AE112" s="125"/>
      <c r="AF112" s="125"/>
      <c r="AG112" s="125"/>
      <c r="AH112" s="125"/>
      <c r="AI112" s="125"/>
      <c r="AJ112" s="125"/>
      <c r="AK112" s="125"/>
      <c r="AL112" s="125"/>
      <c r="AM112" s="125"/>
      <c r="AN112" s="125"/>
      <c r="AO112" s="125"/>
      <c r="AP112" s="125"/>
      <c r="AQ112" s="125"/>
      <c r="AR112" s="125"/>
      <c r="AS112" s="125"/>
      <c r="AT112" s="125"/>
      <c r="AU112" s="125"/>
      <c r="AV112" s="125"/>
      <c r="AW112" s="125"/>
      <c r="AX112" s="125"/>
      <c r="AY112" s="127" t="s">
        <v>84</v>
      </c>
      <c r="AZ112" s="125"/>
      <c r="BA112" s="125"/>
      <c r="BB112" s="125"/>
      <c r="BC112" s="125"/>
      <c r="BD112" s="125"/>
      <c r="BE112" s="128">
        <f t="shared" ref="BE112:BE117" si="0">IF(N112="základní",J112,0)</f>
        <v>0</v>
      </c>
      <c r="BF112" s="128">
        <f t="shared" ref="BF112:BF117" si="1">IF(N112="snížená",J112,0)</f>
        <v>0</v>
      </c>
      <c r="BG112" s="128">
        <f t="shared" ref="BG112:BG117" si="2">IF(N112="zákl. přenesená",J112,0)</f>
        <v>0</v>
      </c>
      <c r="BH112" s="128">
        <f t="shared" ref="BH112:BH117" si="3">IF(N112="sníž. přenesená",J112,0)</f>
        <v>0</v>
      </c>
      <c r="BI112" s="128">
        <f t="shared" ref="BI112:BI117" si="4">IF(N112="nulová",J112,0)</f>
        <v>0</v>
      </c>
      <c r="BJ112" s="127" t="s">
        <v>78</v>
      </c>
      <c r="BK112" s="125"/>
      <c r="BL112" s="125"/>
      <c r="BM112" s="125"/>
    </row>
    <row r="113" spans="2:65" s="1" customFormat="1" ht="6.75" customHeight="1">
      <c r="B113" s="124"/>
      <c r="C113" s="125"/>
      <c r="D113" s="244"/>
      <c r="E113" s="244"/>
      <c r="F113" s="244"/>
      <c r="G113" s="125"/>
      <c r="H113" s="125"/>
      <c r="I113" s="125"/>
      <c r="J113" s="204"/>
      <c r="K113" s="125"/>
      <c r="L113" s="124"/>
      <c r="M113" s="125"/>
      <c r="N113" s="126" t="s">
        <v>35</v>
      </c>
      <c r="O113" s="125"/>
      <c r="P113" s="125"/>
      <c r="Q113" s="125"/>
      <c r="R113" s="125"/>
      <c r="S113" s="125"/>
      <c r="T113" s="125"/>
      <c r="U113" s="125"/>
      <c r="V113" s="125"/>
      <c r="W113" s="125"/>
      <c r="X113" s="125"/>
      <c r="Y113" s="125"/>
      <c r="Z113" s="125"/>
      <c r="AA113" s="125"/>
      <c r="AB113" s="125"/>
      <c r="AC113" s="125"/>
      <c r="AD113" s="125"/>
      <c r="AE113" s="125"/>
      <c r="AF113" s="125"/>
      <c r="AG113" s="125"/>
      <c r="AH113" s="125"/>
      <c r="AI113" s="125"/>
      <c r="AJ113" s="125"/>
      <c r="AK113" s="125"/>
      <c r="AL113" s="125"/>
      <c r="AM113" s="125"/>
      <c r="AN113" s="125"/>
      <c r="AO113" s="125"/>
      <c r="AP113" s="125"/>
      <c r="AQ113" s="125"/>
      <c r="AR113" s="125"/>
      <c r="AS113" s="125"/>
      <c r="AT113" s="125"/>
      <c r="AU113" s="125"/>
      <c r="AV113" s="125"/>
      <c r="AW113" s="125"/>
      <c r="AX113" s="125"/>
      <c r="AY113" s="127" t="s">
        <v>84</v>
      </c>
      <c r="AZ113" s="125"/>
      <c r="BA113" s="125"/>
      <c r="BB113" s="125"/>
      <c r="BC113" s="125"/>
      <c r="BD113" s="125"/>
      <c r="BE113" s="128">
        <f t="shared" si="0"/>
        <v>0</v>
      </c>
      <c r="BF113" s="128">
        <f t="shared" si="1"/>
        <v>0</v>
      </c>
      <c r="BG113" s="128">
        <f t="shared" si="2"/>
        <v>0</v>
      </c>
      <c r="BH113" s="128">
        <f t="shared" si="3"/>
        <v>0</v>
      </c>
      <c r="BI113" s="128">
        <f t="shared" si="4"/>
        <v>0</v>
      </c>
      <c r="BJ113" s="127" t="s">
        <v>78</v>
      </c>
      <c r="BK113" s="125"/>
      <c r="BL113" s="125"/>
      <c r="BM113" s="125"/>
    </row>
    <row r="114" spans="2:65" s="1" customFormat="1" ht="6.75" customHeight="1">
      <c r="B114" s="124"/>
      <c r="C114" s="125"/>
      <c r="D114" s="244"/>
      <c r="E114" s="244"/>
      <c r="F114" s="244"/>
      <c r="G114" s="125"/>
      <c r="H114" s="125"/>
      <c r="I114" s="125"/>
      <c r="J114" s="204"/>
      <c r="K114" s="125"/>
      <c r="L114" s="124"/>
      <c r="M114" s="125"/>
      <c r="N114" s="126" t="s">
        <v>35</v>
      </c>
      <c r="O114" s="125"/>
      <c r="P114" s="125"/>
      <c r="Q114" s="125"/>
      <c r="R114" s="125"/>
      <c r="S114" s="125"/>
      <c r="T114" s="125"/>
      <c r="U114" s="125"/>
      <c r="V114" s="125"/>
      <c r="W114" s="125"/>
      <c r="X114" s="125"/>
      <c r="Y114" s="125"/>
      <c r="Z114" s="125"/>
      <c r="AA114" s="125"/>
      <c r="AB114" s="125"/>
      <c r="AC114" s="125"/>
      <c r="AD114" s="125"/>
      <c r="AE114" s="125"/>
      <c r="AF114" s="125"/>
      <c r="AG114" s="125"/>
      <c r="AH114" s="125"/>
      <c r="AI114" s="125"/>
      <c r="AJ114" s="125"/>
      <c r="AK114" s="125"/>
      <c r="AL114" s="125"/>
      <c r="AM114" s="125"/>
      <c r="AN114" s="125"/>
      <c r="AO114" s="125"/>
      <c r="AP114" s="125"/>
      <c r="AQ114" s="125"/>
      <c r="AR114" s="125"/>
      <c r="AS114" s="125"/>
      <c r="AT114" s="125"/>
      <c r="AU114" s="125"/>
      <c r="AV114" s="125"/>
      <c r="AW114" s="125"/>
      <c r="AX114" s="125"/>
      <c r="AY114" s="127" t="s">
        <v>84</v>
      </c>
      <c r="AZ114" s="125"/>
      <c r="BA114" s="125"/>
      <c r="BB114" s="125"/>
      <c r="BC114" s="125"/>
      <c r="BD114" s="125"/>
      <c r="BE114" s="128">
        <f t="shared" si="0"/>
        <v>0</v>
      </c>
      <c r="BF114" s="128">
        <f t="shared" si="1"/>
        <v>0</v>
      </c>
      <c r="BG114" s="128">
        <f t="shared" si="2"/>
        <v>0</v>
      </c>
      <c r="BH114" s="128">
        <f t="shared" si="3"/>
        <v>0</v>
      </c>
      <c r="BI114" s="128">
        <f t="shared" si="4"/>
        <v>0</v>
      </c>
      <c r="BJ114" s="127" t="s">
        <v>78</v>
      </c>
      <c r="BK114" s="125"/>
      <c r="BL114" s="125"/>
      <c r="BM114" s="125"/>
    </row>
    <row r="115" spans="2:65" s="1" customFormat="1" ht="6.75" customHeight="1">
      <c r="B115" s="124"/>
      <c r="C115" s="125"/>
      <c r="D115" s="244"/>
      <c r="E115" s="244"/>
      <c r="F115" s="244"/>
      <c r="G115" s="125"/>
      <c r="H115" s="125"/>
      <c r="I115" s="125"/>
      <c r="J115" s="204"/>
      <c r="K115" s="125"/>
      <c r="L115" s="124"/>
      <c r="M115" s="125"/>
      <c r="N115" s="126" t="s">
        <v>35</v>
      </c>
      <c r="O115" s="125"/>
      <c r="P115" s="125"/>
      <c r="Q115" s="125"/>
      <c r="R115" s="125"/>
      <c r="S115" s="125"/>
      <c r="T115" s="125"/>
      <c r="U115" s="125"/>
      <c r="V115" s="125"/>
      <c r="W115" s="125"/>
      <c r="X115" s="125"/>
      <c r="Y115" s="125"/>
      <c r="Z115" s="125"/>
      <c r="AA115" s="125"/>
      <c r="AB115" s="125"/>
      <c r="AC115" s="125"/>
      <c r="AD115" s="125"/>
      <c r="AE115" s="125"/>
      <c r="AF115" s="125"/>
      <c r="AG115" s="125"/>
      <c r="AH115" s="125"/>
      <c r="AI115" s="125"/>
      <c r="AJ115" s="125"/>
      <c r="AK115" s="125"/>
      <c r="AL115" s="125"/>
      <c r="AM115" s="125"/>
      <c r="AN115" s="125"/>
      <c r="AO115" s="125"/>
      <c r="AP115" s="125"/>
      <c r="AQ115" s="125"/>
      <c r="AR115" s="125"/>
      <c r="AS115" s="125"/>
      <c r="AT115" s="125"/>
      <c r="AU115" s="125"/>
      <c r="AV115" s="125"/>
      <c r="AW115" s="125"/>
      <c r="AX115" s="125"/>
      <c r="AY115" s="127" t="s">
        <v>84</v>
      </c>
      <c r="AZ115" s="125"/>
      <c r="BA115" s="125"/>
      <c r="BB115" s="125"/>
      <c r="BC115" s="125"/>
      <c r="BD115" s="125"/>
      <c r="BE115" s="128">
        <f t="shared" si="0"/>
        <v>0</v>
      </c>
      <c r="BF115" s="128">
        <f t="shared" si="1"/>
        <v>0</v>
      </c>
      <c r="BG115" s="128">
        <f t="shared" si="2"/>
        <v>0</v>
      </c>
      <c r="BH115" s="128">
        <f t="shared" si="3"/>
        <v>0</v>
      </c>
      <c r="BI115" s="128">
        <f t="shared" si="4"/>
        <v>0</v>
      </c>
      <c r="BJ115" s="127" t="s">
        <v>78</v>
      </c>
      <c r="BK115" s="125"/>
      <c r="BL115" s="125"/>
      <c r="BM115" s="125"/>
    </row>
    <row r="116" spans="2:65" s="1" customFormat="1" ht="7.5" customHeight="1">
      <c r="B116" s="124"/>
      <c r="C116" s="125"/>
      <c r="D116" s="244"/>
      <c r="E116" s="244"/>
      <c r="F116" s="244"/>
      <c r="G116" s="125"/>
      <c r="H116" s="125"/>
      <c r="I116" s="125"/>
      <c r="J116" s="204"/>
      <c r="K116" s="125"/>
      <c r="L116" s="124"/>
      <c r="M116" s="125"/>
      <c r="N116" s="126" t="s">
        <v>35</v>
      </c>
      <c r="O116" s="125"/>
      <c r="P116" s="125"/>
      <c r="Q116" s="125"/>
      <c r="R116" s="125"/>
      <c r="S116" s="125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5"/>
      <c r="AD116" s="125"/>
      <c r="AE116" s="125"/>
      <c r="AF116" s="125"/>
      <c r="AG116" s="125"/>
      <c r="AH116" s="125"/>
      <c r="AI116" s="125"/>
      <c r="AJ116" s="125"/>
      <c r="AK116" s="125"/>
      <c r="AL116" s="125"/>
      <c r="AM116" s="125"/>
      <c r="AN116" s="125"/>
      <c r="AO116" s="125"/>
      <c r="AP116" s="125"/>
      <c r="AQ116" s="125"/>
      <c r="AR116" s="125"/>
      <c r="AS116" s="125"/>
      <c r="AT116" s="125"/>
      <c r="AU116" s="125"/>
      <c r="AV116" s="125"/>
      <c r="AW116" s="125"/>
      <c r="AX116" s="125"/>
      <c r="AY116" s="127" t="s">
        <v>84</v>
      </c>
      <c r="AZ116" s="125"/>
      <c r="BA116" s="125"/>
      <c r="BB116" s="125"/>
      <c r="BC116" s="125"/>
      <c r="BD116" s="125"/>
      <c r="BE116" s="128">
        <f t="shared" si="0"/>
        <v>0</v>
      </c>
      <c r="BF116" s="128">
        <f t="shared" si="1"/>
        <v>0</v>
      </c>
      <c r="BG116" s="128">
        <f t="shared" si="2"/>
        <v>0</v>
      </c>
      <c r="BH116" s="128">
        <f t="shared" si="3"/>
        <v>0</v>
      </c>
      <c r="BI116" s="128">
        <f t="shared" si="4"/>
        <v>0</v>
      </c>
      <c r="BJ116" s="127" t="s">
        <v>78</v>
      </c>
      <c r="BK116" s="125"/>
      <c r="BL116" s="125"/>
      <c r="BM116" s="125"/>
    </row>
    <row r="117" spans="2:65" s="1" customFormat="1" ht="7.5" customHeight="1">
      <c r="B117" s="124"/>
      <c r="C117" s="125"/>
      <c r="D117" s="205"/>
      <c r="E117" s="125"/>
      <c r="F117" s="125"/>
      <c r="G117" s="125"/>
      <c r="H117" s="125"/>
      <c r="I117" s="125"/>
      <c r="J117" s="204"/>
      <c r="K117" s="125"/>
      <c r="L117" s="124"/>
      <c r="M117" s="125"/>
      <c r="N117" s="126" t="s">
        <v>35</v>
      </c>
      <c r="O117" s="125"/>
      <c r="P117" s="125"/>
      <c r="Q117" s="125"/>
      <c r="R117" s="125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5"/>
      <c r="AG117" s="125"/>
      <c r="AH117" s="125"/>
      <c r="AI117" s="125"/>
      <c r="AJ117" s="125"/>
      <c r="AK117" s="125"/>
      <c r="AL117" s="125"/>
      <c r="AM117" s="125"/>
      <c r="AN117" s="125"/>
      <c r="AO117" s="125"/>
      <c r="AP117" s="125"/>
      <c r="AQ117" s="125"/>
      <c r="AR117" s="125"/>
      <c r="AS117" s="125"/>
      <c r="AT117" s="125"/>
      <c r="AU117" s="125"/>
      <c r="AV117" s="125"/>
      <c r="AW117" s="125"/>
      <c r="AX117" s="125"/>
      <c r="AY117" s="127" t="s">
        <v>110</v>
      </c>
      <c r="AZ117" s="125"/>
      <c r="BA117" s="125"/>
      <c r="BB117" s="125"/>
      <c r="BC117" s="125"/>
      <c r="BD117" s="125"/>
      <c r="BE117" s="128">
        <f t="shared" si="0"/>
        <v>0</v>
      </c>
      <c r="BF117" s="128">
        <f t="shared" si="1"/>
        <v>0</v>
      </c>
      <c r="BG117" s="128">
        <f t="shared" si="2"/>
        <v>0</v>
      </c>
      <c r="BH117" s="128">
        <f t="shared" si="3"/>
        <v>0</v>
      </c>
      <c r="BI117" s="128">
        <f t="shared" si="4"/>
        <v>0</v>
      </c>
      <c r="BJ117" s="127" t="s">
        <v>78</v>
      </c>
      <c r="BK117" s="125"/>
      <c r="BL117" s="125"/>
      <c r="BM117" s="125"/>
    </row>
    <row r="118" spans="2:65" s="1" customFormat="1">
      <c r="B118" s="33"/>
      <c r="L118" s="33"/>
    </row>
    <row r="119" spans="2:65" s="1" customFormat="1" ht="29.25" customHeight="1">
      <c r="B119" s="33"/>
      <c r="C119" s="96" t="s">
        <v>861</v>
      </c>
      <c r="D119" s="97"/>
      <c r="E119" s="97"/>
      <c r="F119" s="97"/>
      <c r="G119" s="97"/>
      <c r="H119" s="97"/>
      <c r="I119" s="97"/>
      <c r="J119" s="98">
        <f>ROUND(J96+J111,2)</f>
        <v>0</v>
      </c>
      <c r="K119" s="97"/>
      <c r="L119" s="33"/>
    </row>
    <row r="120" spans="2:65" s="1" customFormat="1" ht="6.95" customHeight="1">
      <c r="B120" s="45"/>
      <c r="C120" s="46"/>
      <c r="D120" s="46"/>
      <c r="E120" s="46"/>
      <c r="F120" s="46"/>
      <c r="G120" s="46"/>
      <c r="H120" s="46"/>
      <c r="I120" s="46"/>
      <c r="J120" s="46"/>
      <c r="K120" s="46"/>
      <c r="L120" s="33"/>
    </row>
    <row r="124" spans="2:65" s="1" customFormat="1" ht="6.95" customHeight="1"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33"/>
    </row>
    <row r="125" spans="2:65" s="1" customFormat="1" ht="24.95" customHeight="1">
      <c r="B125" s="33"/>
      <c r="C125" s="20" t="s">
        <v>111</v>
      </c>
      <c r="L125" s="33"/>
    </row>
    <row r="126" spans="2:65" s="1" customFormat="1" ht="6.95" customHeight="1">
      <c r="B126" s="33"/>
      <c r="L126" s="33"/>
    </row>
    <row r="127" spans="2:65" s="1" customFormat="1" ht="12" customHeight="1">
      <c r="B127" s="33"/>
      <c r="C127" s="26" t="s">
        <v>15</v>
      </c>
      <c r="L127" s="33"/>
    </row>
    <row r="128" spans="2:65" s="1" customFormat="1" ht="16.5" customHeight="1">
      <c r="B128" s="33"/>
      <c r="E128" s="252" t="str">
        <f>E7</f>
        <v>Nemocnice Znojmo - Přeložka splaškové kanalizace, Česle</v>
      </c>
      <c r="F128" s="253"/>
      <c r="G128" s="253"/>
      <c r="H128" s="253"/>
      <c r="L128" s="33"/>
    </row>
    <row r="129" spans="2:65" s="1" customFormat="1" ht="12" customHeight="1">
      <c r="B129" s="33"/>
      <c r="C129" s="26" t="s">
        <v>93</v>
      </c>
      <c r="L129" s="33"/>
    </row>
    <row r="130" spans="2:65" s="1" customFormat="1" ht="16.5" customHeight="1">
      <c r="B130" s="33"/>
      <c r="E130" s="207" t="str">
        <f>E9</f>
        <v>SO 303 - Česle</v>
      </c>
      <c r="F130" s="254"/>
      <c r="G130" s="254"/>
      <c r="H130" s="254"/>
      <c r="L130" s="33"/>
    </row>
    <row r="131" spans="2:65" s="1" customFormat="1" ht="6.95" customHeight="1">
      <c r="B131" s="33"/>
      <c r="L131" s="33"/>
    </row>
    <row r="132" spans="2:65" s="1" customFormat="1" ht="12" customHeight="1">
      <c r="B132" s="33"/>
      <c r="C132" s="26" t="s">
        <v>18</v>
      </c>
      <c r="F132" s="24" t="str">
        <f>F12</f>
        <v xml:space="preserve"> </v>
      </c>
      <c r="I132" s="26" t="s">
        <v>20</v>
      </c>
      <c r="J132" s="53" t="str">
        <f>IF(J12="","",J12)</f>
        <v/>
      </c>
      <c r="L132" s="33"/>
    </row>
    <row r="133" spans="2:65" s="1" customFormat="1" ht="6.95" customHeight="1">
      <c r="B133" s="33"/>
      <c r="L133" s="33"/>
    </row>
    <row r="134" spans="2:65" s="1" customFormat="1" ht="15.2" customHeight="1">
      <c r="B134" s="33"/>
      <c r="C134" s="26" t="s">
        <v>21</v>
      </c>
      <c r="F134" s="24" t="str">
        <f>E15</f>
        <v xml:space="preserve"> </v>
      </c>
      <c r="I134" s="26" t="s">
        <v>25</v>
      </c>
      <c r="J134" s="29" t="str">
        <f>E21</f>
        <v xml:space="preserve"> </v>
      </c>
      <c r="L134" s="33"/>
    </row>
    <row r="135" spans="2:65" s="1" customFormat="1" ht="15.2" customHeight="1">
      <c r="B135" s="33"/>
      <c r="C135" s="26" t="s">
        <v>24</v>
      </c>
      <c r="F135" s="24" t="str">
        <f>IF(E18="","",E18)</f>
        <v/>
      </c>
      <c r="I135" s="26" t="s">
        <v>27</v>
      </c>
      <c r="J135" s="29" t="str">
        <f>E24</f>
        <v xml:space="preserve"> </v>
      </c>
      <c r="L135" s="33"/>
    </row>
    <row r="136" spans="2:65" s="1" customFormat="1" ht="10.35" customHeight="1">
      <c r="B136" s="33"/>
      <c r="L136" s="33"/>
    </row>
    <row r="137" spans="2:65" s="10" customFormat="1" ht="29.25" customHeight="1">
      <c r="B137" s="129"/>
      <c r="C137" s="130" t="s">
        <v>112</v>
      </c>
      <c r="D137" s="131" t="s">
        <v>55</v>
      </c>
      <c r="E137" s="131" t="s">
        <v>51</v>
      </c>
      <c r="F137" s="131" t="s">
        <v>52</v>
      </c>
      <c r="G137" s="131" t="s">
        <v>113</v>
      </c>
      <c r="H137" s="131" t="s">
        <v>114</v>
      </c>
      <c r="I137" s="131" t="s">
        <v>115</v>
      </c>
      <c r="J137" s="132" t="s">
        <v>98</v>
      </c>
      <c r="K137" s="133" t="s">
        <v>116</v>
      </c>
      <c r="L137" s="129"/>
      <c r="M137" s="59" t="s">
        <v>1</v>
      </c>
      <c r="N137" s="60" t="s">
        <v>34</v>
      </c>
      <c r="O137" s="60" t="s">
        <v>117</v>
      </c>
      <c r="P137" s="60" t="s">
        <v>118</v>
      </c>
      <c r="Q137" s="60" t="s">
        <v>119</v>
      </c>
      <c r="R137" s="60" t="s">
        <v>120</v>
      </c>
      <c r="S137" s="60" t="s">
        <v>121</v>
      </c>
      <c r="T137" s="61" t="s">
        <v>122</v>
      </c>
    </row>
    <row r="138" spans="2:65" s="1" customFormat="1" ht="22.9" customHeight="1">
      <c r="B138" s="33"/>
      <c r="C138" s="64" t="s">
        <v>123</v>
      </c>
      <c r="J138" s="134">
        <f>BK138</f>
        <v>0</v>
      </c>
      <c r="L138" s="33"/>
      <c r="M138" s="62"/>
      <c r="N138" s="54"/>
      <c r="O138" s="54"/>
      <c r="P138" s="135">
        <f>P139+P244+P250</f>
        <v>0</v>
      </c>
      <c r="Q138" s="54"/>
      <c r="R138" s="135">
        <f>R139+R244+R250</f>
        <v>35.219527400000004</v>
      </c>
      <c r="S138" s="54"/>
      <c r="T138" s="136">
        <f>T139+T244+T250</f>
        <v>0</v>
      </c>
      <c r="AT138" s="16" t="s">
        <v>69</v>
      </c>
      <c r="AU138" s="16" t="s">
        <v>100</v>
      </c>
      <c r="BK138" s="137">
        <f>BK139+BK244+BK250</f>
        <v>0</v>
      </c>
    </row>
    <row r="139" spans="2:65" s="11" customFormat="1" ht="25.9" customHeight="1">
      <c r="B139" s="138"/>
      <c r="D139" s="139" t="s">
        <v>69</v>
      </c>
      <c r="E139" s="140" t="s">
        <v>124</v>
      </c>
      <c r="F139" s="140" t="s">
        <v>125</v>
      </c>
      <c r="I139" s="141"/>
      <c r="J139" s="142">
        <f>BK139</f>
        <v>0</v>
      </c>
      <c r="L139" s="138"/>
      <c r="M139" s="143"/>
      <c r="P139" s="144">
        <f>P140+P188+P207+P216+P229+P235+P242</f>
        <v>0</v>
      </c>
      <c r="R139" s="144">
        <f>R140+R188+R207+R216+R229+R235+R242</f>
        <v>35.022472399999998</v>
      </c>
      <c r="T139" s="145">
        <f>T140+T188+T207+T216+T229+T235+T242</f>
        <v>0</v>
      </c>
      <c r="AR139" s="139" t="s">
        <v>78</v>
      </c>
      <c r="AT139" s="146" t="s">
        <v>69</v>
      </c>
      <c r="AU139" s="146" t="s">
        <v>70</v>
      </c>
      <c r="AY139" s="139" t="s">
        <v>126</v>
      </c>
      <c r="BK139" s="147">
        <f>BK140+BK188+BK207+BK216+BK229+BK235+BK242</f>
        <v>0</v>
      </c>
    </row>
    <row r="140" spans="2:65" s="11" customFormat="1" ht="22.9" customHeight="1">
      <c r="B140" s="138"/>
      <c r="D140" s="139" t="s">
        <v>69</v>
      </c>
      <c r="E140" s="148" t="s">
        <v>78</v>
      </c>
      <c r="F140" s="148" t="s">
        <v>127</v>
      </c>
      <c r="I140" s="141"/>
      <c r="J140" s="149">
        <f>BK140</f>
        <v>0</v>
      </c>
      <c r="L140" s="138"/>
      <c r="M140" s="143"/>
      <c r="P140" s="144">
        <f>SUM(P141:P187)</f>
        <v>0</v>
      </c>
      <c r="R140" s="144">
        <f>SUM(R141:R187)</f>
        <v>0.45504240000000001</v>
      </c>
      <c r="T140" s="145">
        <f>SUM(T141:T187)</f>
        <v>0</v>
      </c>
      <c r="AR140" s="139" t="s">
        <v>78</v>
      </c>
      <c r="AT140" s="146" t="s">
        <v>69</v>
      </c>
      <c r="AU140" s="146" t="s">
        <v>78</v>
      </c>
      <c r="AY140" s="139" t="s">
        <v>126</v>
      </c>
      <c r="BK140" s="147">
        <f>SUM(BK141:BK187)</f>
        <v>0</v>
      </c>
    </row>
    <row r="141" spans="2:65" s="1" customFormat="1" ht="24.2" customHeight="1">
      <c r="B141" s="124"/>
      <c r="C141" s="150" t="s">
        <v>78</v>
      </c>
      <c r="D141" s="150" t="s">
        <v>128</v>
      </c>
      <c r="E141" s="151" t="s">
        <v>144</v>
      </c>
      <c r="F141" s="152" t="s">
        <v>145</v>
      </c>
      <c r="G141" s="153" t="s">
        <v>146</v>
      </c>
      <c r="H141" s="154">
        <v>50</v>
      </c>
      <c r="I141" s="155"/>
      <c r="J141" s="156">
        <f>ROUND(I141*H141,2)</f>
        <v>0</v>
      </c>
      <c r="K141" s="157"/>
      <c r="L141" s="33"/>
      <c r="M141" s="158" t="s">
        <v>1</v>
      </c>
      <c r="N141" s="123" t="s">
        <v>35</v>
      </c>
      <c r="P141" s="159">
        <f>O141*H141</f>
        <v>0</v>
      </c>
      <c r="Q141" s="159">
        <v>3.0000000000000001E-5</v>
      </c>
      <c r="R141" s="159">
        <f>Q141*H141</f>
        <v>1.5E-3</v>
      </c>
      <c r="S141" s="159">
        <v>0</v>
      </c>
      <c r="T141" s="160">
        <f>S141*H141</f>
        <v>0</v>
      </c>
      <c r="AR141" s="161" t="s">
        <v>132</v>
      </c>
      <c r="AT141" s="161" t="s">
        <v>128</v>
      </c>
      <c r="AU141" s="161" t="s">
        <v>80</v>
      </c>
      <c r="AY141" s="16" t="s">
        <v>126</v>
      </c>
      <c r="BE141" s="92">
        <f>IF(N141="základní",J141,0)</f>
        <v>0</v>
      </c>
      <c r="BF141" s="92">
        <f>IF(N141="snížená",J141,0)</f>
        <v>0</v>
      </c>
      <c r="BG141" s="92">
        <f>IF(N141="zákl. přenesená",J141,0)</f>
        <v>0</v>
      </c>
      <c r="BH141" s="92">
        <f>IF(N141="sníž. přenesená",J141,0)</f>
        <v>0</v>
      </c>
      <c r="BI141" s="92">
        <f>IF(N141="nulová",J141,0)</f>
        <v>0</v>
      </c>
      <c r="BJ141" s="16" t="s">
        <v>78</v>
      </c>
      <c r="BK141" s="92">
        <f>ROUND(I141*H141,2)</f>
        <v>0</v>
      </c>
      <c r="BL141" s="16" t="s">
        <v>132</v>
      </c>
      <c r="BM141" s="161" t="s">
        <v>589</v>
      </c>
    </row>
    <row r="142" spans="2:65" s="1" customFormat="1" ht="24.2" customHeight="1">
      <c r="B142" s="124"/>
      <c r="C142" s="150" t="s">
        <v>80</v>
      </c>
      <c r="D142" s="150" t="s">
        <v>128</v>
      </c>
      <c r="E142" s="151" t="s">
        <v>149</v>
      </c>
      <c r="F142" s="152" t="s">
        <v>150</v>
      </c>
      <c r="G142" s="153" t="s">
        <v>151</v>
      </c>
      <c r="H142" s="154">
        <v>5</v>
      </c>
      <c r="I142" s="155"/>
      <c r="J142" s="156">
        <f>ROUND(I142*H142,2)</f>
        <v>0</v>
      </c>
      <c r="K142" s="157"/>
      <c r="L142" s="33"/>
      <c r="M142" s="158" t="s">
        <v>1</v>
      </c>
      <c r="N142" s="123" t="s">
        <v>35</v>
      </c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AR142" s="161" t="s">
        <v>132</v>
      </c>
      <c r="AT142" s="161" t="s">
        <v>128</v>
      </c>
      <c r="AU142" s="161" t="s">
        <v>80</v>
      </c>
      <c r="AY142" s="16" t="s">
        <v>126</v>
      </c>
      <c r="BE142" s="92">
        <f>IF(N142="základní",J142,0)</f>
        <v>0</v>
      </c>
      <c r="BF142" s="92">
        <f>IF(N142="snížená",J142,0)</f>
        <v>0</v>
      </c>
      <c r="BG142" s="92">
        <f>IF(N142="zákl. přenesená",J142,0)</f>
        <v>0</v>
      </c>
      <c r="BH142" s="92">
        <f>IF(N142="sníž. přenesená",J142,0)</f>
        <v>0</v>
      </c>
      <c r="BI142" s="92">
        <f>IF(N142="nulová",J142,0)</f>
        <v>0</v>
      </c>
      <c r="BJ142" s="16" t="s">
        <v>78</v>
      </c>
      <c r="BK142" s="92">
        <f>ROUND(I142*H142,2)</f>
        <v>0</v>
      </c>
      <c r="BL142" s="16" t="s">
        <v>132</v>
      </c>
      <c r="BM142" s="161" t="s">
        <v>590</v>
      </c>
    </row>
    <row r="143" spans="2:65" s="1" customFormat="1" ht="37.9" customHeight="1">
      <c r="B143" s="124"/>
      <c r="C143" s="150" t="s">
        <v>140</v>
      </c>
      <c r="D143" s="150" t="s">
        <v>128</v>
      </c>
      <c r="E143" s="151" t="s">
        <v>591</v>
      </c>
      <c r="F143" s="152" t="s">
        <v>592</v>
      </c>
      <c r="G143" s="153" t="s">
        <v>179</v>
      </c>
      <c r="H143" s="154">
        <v>46.8</v>
      </c>
      <c r="I143" s="155"/>
      <c r="J143" s="156">
        <f>ROUND(I143*H143,2)</f>
        <v>0</v>
      </c>
      <c r="K143" s="157"/>
      <c r="L143" s="33"/>
      <c r="M143" s="158" t="s">
        <v>1</v>
      </c>
      <c r="N143" s="123" t="s">
        <v>35</v>
      </c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AR143" s="161" t="s">
        <v>132</v>
      </c>
      <c r="AT143" s="161" t="s">
        <v>128</v>
      </c>
      <c r="AU143" s="161" t="s">
        <v>80</v>
      </c>
      <c r="AY143" s="16" t="s">
        <v>126</v>
      </c>
      <c r="BE143" s="92">
        <f>IF(N143="základní",J143,0)</f>
        <v>0</v>
      </c>
      <c r="BF143" s="92">
        <f>IF(N143="snížená",J143,0)</f>
        <v>0</v>
      </c>
      <c r="BG143" s="92">
        <f>IF(N143="zákl. přenesená",J143,0)</f>
        <v>0</v>
      </c>
      <c r="BH143" s="92">
        <f>IF(N143="sníž. přenesená",J143,0)</f>
        <v>0</v>
      </c>
      <c r="BI143" s="92">
        <f>IF(N143="nulová",J143,0)</f>
        <v>0</v>
      </c>
      <c r="BJ143" s="16" t="s">
        <v>78</v>
      </c>
      <c r="BK143" s="92">
        <f>ROUND(I143*H143,2)</f>
        <v>0</v>
      </c>
      <c r="BL143" s="16" t="s">
        <v>132</v>
      </c>
      <c r="BM143" s="161" t="s">
        <v>593</v>
      </c>
    </row>
    <row r="144" spans="2:65" s="13" customFormat="1">
      <c r="B144" s="172"/>
      <c r="D144" s="162" t="s">
        <v>158</v>
      </c>
      <c r="E144" s="173" t="s">
        <v>1</v>
      </c>
      <c r="F144" s="174" t="s">
        <v>594</v>
      </c>
      <c r="H144" s="173" t="s">
        <v>1</v>
      </c>
      <c r="I144" s="175"/>
      <c r="L144" s="172"/>
      <c r="M144" s="176"/>
      <c r="T144" s="177"/>
      <c r="AT144" s="173" t="s">
        <v>158</v>
      </c>
      <c r="AU144" s="173" t="s">
        <v>80</v>
      </c>
      <c r="AV144" s="13" t="s">
        <v>78</v>
      </c>
      <c r="AW144" s="13" t="s">
        <v>26</v>
      </c>
      <c r="AX144" s="13" t="s">
        <v>70</v>
      </c>
      <c r="AY144" s="173" t="s">
        <v>126</v>
      </c>
    </row>
    <row r="145" spans="2:65" s="12" customFormat="1">
      <c r="B145" s="165"/>
      <c r="D145" s="162" t="s">
        <v>158</v>
      </c>
      <c r="E145" s="166" t="s">
        <v>1</v>
      </c>
      <c r="F145" s="167" t="s">
        <v>595</v>
      </c>
      <c r="H145" s="168">
        <v>19.8</v>
      </c>
      <c r="I145" s="169"/>
      <c r="L145" s="165"/>
      <c r="M145" s="170"/>
      <c r="T145" s="171"/>
      <c r="AT145" s="166" t="s">
        <v>158</v>
      </c>
      <c r="AU145" s="166" t="s">
        <v>80</v>
      </c>
      <c r="AV145" s="12" t="s">
        <v>80</v>
      </c>
      <c r="AW145" s="12" t="s">
        <v>26</v>
      </c>
      <c r="AX145" s="12" t="s">
        <v>70</v>
      </c>
      <c r="AY145" s="166" t="s">
        <v>126</v>
      </c>
    </row>
    <row r="146" spans="2:65" s="13" customFormat="1">
      <c r="B146" s="172"/>
      <c r="D146" s="162" t="s">
        <v>158</v>
      </c>
      <c r="E146" s="173" t="s">
        <v>1</v>
      </c>
      <c r="F146" s="174" t="s">
        <v>596</v>
      </c>
      <c r="H146" s="173" t="s">
        <v>1</v>
      </c>
      <c r="I146" s="175"/>
      <c r="L146" s="172"/>
      <c r="M146" s="176"/>
      <c r="T146" s="177"/>
      <c r="AT146" s="173" t="s">
        <v>158</v>
      </c>
      <c r="AU146" s="173" t="s">
        <v>80</v>
      </c>
      <c r="AV146" s="13" t="s">
        <v>78</v>
      </c>
      <c r="AW146" s="13" t="s">
        <v>26</v>
      </c>
      <c r="AX146" s="13" t="s">
        <v>70</v>
      </c>
      <c r="AY146" s="173" t="s">
        <v>126</v>
      </c>
    </row>
    <row r="147" spans="2:65" s="12" customFormat="1">
      <c r="B147" s="165"/>
      <c r="D147" s="162" t="s">
        <v>158</v>
      </c>
      <c r="E147" s="166" t="s">
        <v>1</v>
      </c>
      <c r="F147" s="167" t="s">
        <v>597</v>
      </c>
      <c r="H147" s="168">
        <v>27</v>
      </c>
      <c r="I147" s="169"/>
      <c r="L147" s="165"/>
      <c r="M147" s="170"/>
      <c r="T147" s="171"/>
      <c r="AT147" s="166" t="s">
        <v>158</v>
      </c>
      <c r="AU147" s="166" t="s">
        <v>80</v>
      </c>
      <c r="AV147" s="12" t="s">
        <v>80</v>
      </c>
      <c r="AW147" s="12" t="s">
        <v>26</v>
      </c>
      <c r="AX147" s="12" t="s">
        <v>70</v>
      </c>
      <c r="AY147" s="166" t="s">
        <v>126</v>
      </c>
    </row>
    <row r="148" spans="2:65" s="14" customFormat="1">
      <c r="B148" s="178"/>
      <c r="D148" s="162" t="s">
        <v>158</v>
      </c>
      <c r="E148" s="179" t="s">
        <v>1</v>
      </c>
      <c r="F148" s="180" t="s">
        <v>188</v>
      </c>
      <c r="H148" s="181">
        <v>46.8</v>
      </c>
      <c r="I148" s="182"/>
      <c r="L148" s="178"/>
      <c r="M148" s="183"/>
      <c r="T148" s="184"/>
      <c r="AT148" s="179" t="s">
        <v>158</v>
      </c>
      <c r="AU148" s="179" t="s">
        <v>80</v>
      </c>
      <c r="AV148" s="14" t="s">
        <v>132</v>
      </c>
      <c r="AW148" s="14" t="s">
        <v>26</v>
      </c>
      <c r="AX148" s="14" t="s">
        <v>78</v>
      </c>
      <c r="AY148" s="179" t="s">
        <v>126</v>
      </c>
    </row>
    <row r="149" spans="2:65" s="1" customFormat="1" ht="24.2" customHeight="1">
      <c r="B149" s="124"/>
      <c r="C149" s="150" t="s">
        <v>132</v>
      </c>
      <c r="D149" s="150" t="s">
        <v>128</v>
      </c>
      <c r="E149" s="151" t="s">
        <v>598</v>
      </c>
      <c r="F149" s="152" t="s">
        <v>599</v>
      </c>
      <c r="G149" s="153" t="s">
        <v>179</v>
      </c>
      <c r="H149" s="154">
        <v>24.689</v>
      </c>
      <c r="I149" s="155"/>
      <c r="J149" s="156">
        <f>ROUND(I149*H149,2)</f>
        <v>0</v>
      </c>
      <c r="K149" s="157"/>
      <c r="L149" s="33"/>
      <c r="M149" s="158" t="s">
        <v>1</v>
      </c>
      <c r="N149" s="123" t="s">
        <v>35</v>
      </c>
      <c r="P149" s="159">
        <f>O149*H149</f>
        <v>0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AR149" s="161" t="s">
        <v>132</v>
      </c>
      <c r="AT149" s="161" t="s">
        <v>128</v>
      </c>
      <c r="AU149" s="161" t="s">
        <v>80</v>
      </c>
      <c r="AY149" s="16" t="s">
        <v>126</v>
      </c>
      <c r="BE149" s="92">
        <f>IF(N149="základní",J149,0)</f>
        <v>0</v>
      </c>
      <c r="BF149" s="92">
        <f>IF(N149="snížená",J149,0)</f>
        <v>0</v>
      </c>
      <c r="BG149" s="92">
        <f>IF(N149="zákl. přenesená",J149,0)</f>
        <v>0</v>
      </c>
      <c r="BH149" s="92">
        <f>IF(N149="sníž. přenesená",J149,0)</f>
        <v>0</v>
      </c>
      <c r="BI149" s="92">
        <f>IF(N149="nulová",J149,0)</f>
        <v>0</v>
      </c>
      <c r="BJ149" s="16" t="s">
        <v>78</v>
      </c>
      <c r="BK149" s="92">
        <f>ROUND(I149*H149,2)</f>
        <v>0</v>
      </c>
      <c r="BL149" s="16" t="s">
        <v>132</v>
      </c>
      <c r="BM149" s="161" t="s">
        <v>600</v>
      </c>
    </row>
    <row r="150" spans="2:65" s="12" customFormat="1">
      <c r="B150" s="165"/>
      <c r="D150" s="162" t="s">
        <v>158</v>
      </c>
      <c r="E150" s="166" t="s">
        <v>1</v>
      </c>
      <c r="F150" s="167" t="s">
        <v>601</v>
      </c>
      <c r="H150" s="168">
        <v>82.296000000000006</v>
      </c>
      <c r="I150" s="169"/>
      <c r="L150" s="165"/>
      <c r="M150" s="170"/>
      <c r="T150" s="171"/>
      <c r="AT150" s="166" t="s">
        <v>158</v>
      </c>
      <c r="AU150" s="166" t="s">
        <v>80</v>
      </c>
      <c r="AV150" s="12" t="s">
        <v>80</v>
      </c>
      <c r="AW150" s="12" t="s">
        <v>26</v>
      </c>
      <c r="AX150" s="12" t="s">
        <v>70</v>
      </c>
      <c r="AY150" s="166" t="s">
        <v>126</v>
      </c>
    </row>
    <row r="151" spans="2:65" s="13" customFormat="1">
      <c r="B151" s="172"/>
      <c r="D151" s="162" t="s">
        <v>158</v>
      </c>
      <c r="E151" s="173" t="s">
        <v>1</v>
      </c>
      <c r="F151" s="174" t="s">
        <v>189</v>
      </c>
      <c r="H151" s="173" t="s">
        <v>1</v>
      </c>
      <c r="I151" s="175"/>
      <c r="L151" s="172"/>
      <c r="M151" s="176"/>
      <c r="T151" s="177"/>
      <c r="AT151" s="173" t="s">
        <v>158</v>
      </c>
      <c r="AU151" s="173" t="s">
        <v>80</v>
      </c>
      <c r="AV151" s="13" t="s">
        <v>78</v>
      </c>
      <c r="AW151" s="13" t="s">
        <v>26</v>
      </c>
      <c r="AX151" s="13" t="s">
        <v>70</v>
      </c>
      <c r="AY151" s="173" t="s">
        <v>126</v>
      </c>
    </row>
    <row r="152" spans="2:65" s="12" customFormat="1">
      <c r="B152" s="165"/>
      <c r="D152" s="162" t="s">
        <v>158</v>
      </c>
      <c r="E152" s="166" t="s">
        <v>1</v>
      </c>
      <c r="F152" s="167" t="s">
        <v>602</v>
      </c>
      <c r="H152" s="168">
        <v>24.689</v>
      </c>
      <c r="I152" s="169"/>
      <c r="L152" s="165"/>
      <c r="M152" s="170"/>
      <c r="T152" s="171"/>
      <c r="AT152" s="166" t="s">
        <v>158</v>
      </c>
      <c r="AU152" s="166" t="s">
        <v>80</v>
      </c>
      <c r="AV152" s="12" t="s">
        <v>80</v>
      </c>
      <c r="AW152" s="12" t="s">
        <v>26</v>
      </c>
      <c r="AX152" s="12" t="s">
        <v>78</v>
      </c>
      <c r="AY152" s="166" t="s">
        <v>126</v>
      </c>
    </row>
    <row r="153" spans="2:65" s="1" customFormat="1" ht="33" customHeight="1">
      <c r="B153" s="124"/>
      <c r="C153" s="150" t="s">
        <v>148</v>
      </c>
      <c r="D153" s="150" t="s">
        <v>128</v>
      </c>
      <c r="E153" s="151" t="s">
        <v>603</v>
      </c>
      <c r="F153" s="152" t="s">
        <v>604</v>
      </c>
      <c r="G153" s="153" t="s">
        <v>179</v>
      </c>
      <c r="H153" s="154">
        <v>41.148000000000003</v>
      </c>
      <c r="I153" s="155"/>
      <c r="J153" s="156">
        <f>ROUND(I153*H153,2)</f>
        <v>0</v>
      </c>
      <c r="K153" s="157"/>
      <c r="L153" s="33"/>
      <c r="M153" s="158" t="s">
        <v>1</v>
      </c>
      <c r="N153" s="123" t="s">
        <v>35</v>
      </c>
      <c r="P153" s="159">
        <f>O153*H153</f>
        <v>0</v>
      </c>
      <c r="Q153" s="159">
        <v>0</v>
      </c>
      <c r="R153" s="159">
        <f>Q153*H153</f>
        <v>0</v>
      </c>
      <c r="S153" s="159">
        <v>0</v>
      </c>
      <c r="T153" s="160">
        <f>S153*H153</f>
        <v>0</v>
      </c>
      <c r="AR153" s="161" t="s">
        <v>132</v>
      </c>
      <c r="AT153" s="161" t="s">
        <v>128</v>
      </c>
      <c r="AU153" s="161" t="s">
        <v>80</v>
      </c>
      <c r="AY153" s="16" t="s">
        <v>126</v>
      </c>
      <c r="BE153" s="92">
        <f>IF(N153="základní",J153,0)</f>
        <v>0</v>
      </c>
      <c r="BF153" s="92">
        <f>IF(N153="snížená",J153,0)</f>
        <v>0</v>
      </c>
      <c r="BG153" s="92">
        <f>IF(N153="zákl. přenesená",J153,0)</f>
        <v>0</v>
      </c>
      <c r="BH153" s="92">
        <f>IF(N153="sníž. přenesená",J153,0)</f>
        <v>0</v>
      </c>
      <c r="BI153" s="92">
        <f>IF(N153="nulová",J153,0)</f>
        <v>0</v>
      </c>
      <c r="BJ153" s="16" t="s">
        <v>78</v>
      </c>
      <c r="BK153" s="92">
        <f>ROUND(I153*H153,2)</f>
        <v>0</v>
      </c>
      <c r="BL153" s="16" t="s">
        <v>132</v>
      </c>
      <c r="BM153" s="161" t="s">
        <v>605</v>
      </c>
    </row>
    <row r="154" spans="2:65" s="13" customFormat="1">
      <c r="B154" s="172"/>
      <c r="D154" s="162" t="s">
        <v>158</v>
      </c>
      <c r="E154" s="173" t="s">
        <v>1</v>
      </c>
      <c r="F154" s="174" t="s">
        <v>195</v>
      </c>
      <c r="H154" s="173" t="s">
        <v>1</v>
      </c>
      <c r="I154" s="175"/>
      <c r="L154" s="172"/>
      <c r="M154" s="176"/>
      <c r="T154" s="177"/>
      <c r="AT154" s="173" t="s">
        <v>158</v>
      </c>
      <c r="AU154" s="173" t="s">
        <v>80</v>
      </c>
      <c r="AV154" s="13" t="s">
        <v>78</v>
      </c>
      <c r="AW154" s="13" t="s">
        <v>26</v>
      </c>
      <c r="AX154" s="13" t="s">
        <v>70</v>
      </c>
      <c r="AY154" s="173" t="s">
        <v>126</v>
      </c>
    </row>
    <row r="155" spans="2:65" s="12" customFormat="1">
      <c r="B155" s="165"/>
      <c r="D155" s="162" t="s">
        <v>158</v>
      </c>
      <c r="E155" s="166" t="s">
        <v>1</v>
      </c>
      <c r="F155" s="167" t="s">
        <v>606</v>
      </c>
      <c r="H155" s="168">
        <v>41.148000000000003</v>
      </c>
      <c r="I155" s="169"/>
      <c r="L155" s="165"/>
      <c r="M155" s="170"/>
      <c r="T155" s="171"/>
      <c r="AT155" s="166" t="s">
        <v>158</v>
      </c>
      <c r="AU155" s="166" t="s">
        <v>80</v>
      </c>
      <c r="AV155" s="12" t="s">
        <v>80</v>
      </c>
      <c r="AW155" s="12" t="s">
        <v>26</v>
      </c>
      <c r="AX155" s="12" t="s">
        <v>78</v>
      </c>
      <c r="AY155" s="166" t="s">
        <v>126</v>
      </c>
    </row>
    <row r="156" spans="2:65" s="1" customFormat="1" ht="33" customHeight="1">
      <c r="B156" s="124"/>
      <c r="C156" s="150" t="s">
        <v>153</v>
      </c>
      <c r="D156" s="150" t="s">
        <v>128</v>
      </c>
      <c r="E156" s="151" t="s">
        <v>607</v>
      </c>
      <c r="F156" s="152" t="s">
        <v>608</v>
      </c>
      <c r="G156" s="153" t="s">
        <v>179</v>
      </c>
      <c r="H156" s="154">
        <v>16.459</v>
      </c>
      <c r="I156" s="155"/>
      <c r="J156" s="156">
        <f>ROUND(I156*H156,2)</f>
        <v>0</v>
      </c>
      <c r="K156" s="157"/>
      <c r="L156" s="33"/>
      <c r="M156" s="158" t="s">
        <v>1</v>
      </c>
      <c r="N156" s="123" t="s">
        <v>35</v>
      </c>
      <c r="P156" s="159">
        <f>O156*H156</f>
        <v>0</v>
      </c>
      <c r="Q156" s="159">
        <v>0</v>
      </c>
      <c r="R156" s="159">
        <f>Q156*H156</f>
        <v>0</v>
      </c>
      <c r="S156" s="159">
        <v>0</v>
      </c>
      <c r="T156" s="160">
        <f>S156*H156</f>
        <v>0</v>
      </c>
      <c r="AR156" s="161" t="s">
        <v>132</v>
      </c>
      <c r="AT156" s="161" t="s">
        <v>128</v>
      </c>
      <c r="AU156" s="161" t="s">
        <v>80</v>
      </c>
      <c r="AY156" s="16" t="s">
        <v>126</v>
      </c>
      <c r="BE156" s="92">
        <f>IF(N156="základní",J156,0)</f>
        <v>0</v>
      </c>
      <c r="BF156" s="92">
        <f>IF(N156="snížená",J156,0)</f>
        <v>0</v>
      </c>
      <c r="BG156" s="92">
        <f>IF(N156="zákl. přenesená",J156,0)</f>
        <v>0</v>
      </c>
      <c r="BH156" s="92">
        <f>IF(N156="sníž. přenesená",J156,0)</f>
        <v>0</v>
      </c>
      <c r="BI156" s="92">
        <f>IF(N156="nulová",J156,0)</f>
        <v>0</v>
      </c>
      <c r="BJ156" s="16" t="s">
        <v>78</v>
      </c>
      <c r="BK156" s="92">
        <f>ROUND(I156*H156,2)</f>
        <v>0</v>
      </c>
      <c r="BL156" s="16" t="s">
        <v>132</v>
      </c>
      <c r="BM156" s="161" t="s">
        <v>609</v>
      </c>
    </row>
    <row r="157" spans="2:65" s="13" customFormat="1">
      <c r="B157" s="172"/>
      <c r="D157" s="162" t="s">
        <v>158</v>
      </c>
      <c r="E157" s="173" t="s">
        <v>1</v>
      </c>
      <c r="F157" s="174" t="s">
        <v>201</v>
      </c>
      <c r="H157" s="173" t="s">
        <v>1</v>
      </c>
      <c r="I157" s="175"/>
      <c r="L157" s="172"/>
      <c r="M157" s="176"/>
      <c r="T157" s="177"/>
      <c r="AT157" s="173" t="s">
        <v>158</v>
      </c>
      <c r="AU157" s="173" t="s">
        <v>80</v>
      </c>
      <c r="AV157" s="13" t="s">
        <v>78</v>
      </c>
      <c r="AW157" s="13" t="s">
        <v>26</v>
      </c>
      <c r="AX157" s="13" t="s">
        <v>70</v>
      </c>
      <c r="AY157" s="173" t="s">
        <v>126</v>
      </c>
    </row>
    <row r="158" spans="2:65" s="12" customFormat="1">
      <c r="B158" s="165"/>
      <c r="D158" s="162" t="s">
        <v>158</v>
      </c>
      <c r="E158" s="166" t="s">
        <v>1</v>
      </c>
      <c r="F158" s="167" t="s">
        <v>610</v>
      </c>
      <c r="H158" s="168">
        <v>16.459</v>
      </c>
      <c r="I158" s="169"/>
      <c r="L158" s="165"/>
      <c r="M158" s="170"/>
      <c r="T158" s="171"/>
      <c r="AT158" s="166" t="s">
        <v>158</v>
      </c>
      <c r="AU158" s="166" t="s">
        <v>80</v>
      </c>
      <c r="AV158" s="12" t="s">
        <v>80</v>
      </c>
      <c r="AW158" s="12" t="s">
        <v>26</v>
      </c>
      <c r="AX158" s="12" t="s">
        <v>78</v>
      </c>
      <c r="AY158" s="166" t="s">
        <v>126</v>
      </c>
    </row>
    <row r="159" spans="2:65" s="1" customFormat="1" ht="33" customHeight="1">
      <c r="B159" s="124"/>
      <c r="C159" s="150" t="s">
        <v>160</v>
      </c>
      <c r="D159" s="150" t="s">
        <v>128</v>
      </c>
      <c r="E159" s="151" t="s">
        <v>611</v>
      </c>
      <c r="F159" s="152" t="s">
        <v>612</v>
      </c>
      <c r="G159" s="153" t="s">
        <v>138</v>
      </c>
      <c r="H159" s="154">
        <v>91.44</v>
      </c>
      <c r="I159" s="155"/>
      <c r="J159" s="156">
        <f>ROUND(I159*H159,2)</f>
        <v>0</v>
      </c>
      <c r="K159" s="157"/>
      <c r="L159" s="33"/>
      <c r="M159" s="158" t="s">
        <v>1</v>
      </c>
      <c r="N159" s="123" t="s">
        <v>35</v>
      </c>
      <c r="P159" s="159">
        <f>O159*H159</f>
        <v>0</v>
      </c>
      <c r="Q159" s="159">
        <v>4.96E-3</v>
      </c>
      <c r="R159" s="159">
        <f>Q159*H159</f>
        <v>0.45354240000000001</v>
      </c>
      <c r="S159" s="159">
        <v>0</v>
      </c>
      <c r="T159" s="160">
        <f>S159*H159</f>
        <v>0</v>
      </c>
      <c r="AR159" s="161" t="s">
        <v>132</v>
      </c>
      <c r="AT159" s="161" t="s">
        <v>128</v>
      </c>
      <c r="AU159" s="161" t="s">
        <v>80</v>
      </c>
      <c r="AY159" s="16" t="s">
        <v>126</v>
      </c>
      <c r="BE159" s="92">
        <f>IF(N159="základní",J159,0)</f>
        <v>0</v>
      </c>
      <c r="BF159" s="92">
        <f>IF(N159="snížená",J159,0)</f>
        <v>0</v>
      </c>
      <c r="BG159" s="92">
        <f>IF(N159="zákl. přenesená",J159,0)</f>
        <v>0</v>
      </c>
      <c r="BH159" s="92">
        <f>IF(N159="sníž. přenesená",J159,0)</f>
        <v>0</v>
      </c>
      <c r="BI159" s="92">
        <f>IF(N159="nulová",J159,0)</f>
        <v>0</v>
      </c>
      <c r="BJ159" s="16" t="s">
        <v>78</v>
      </c>
      <c r="BK159" s="92">
        <f>ROUND(I159*H159,2)</f>
        <v>0</v>
      </c>
      <c r="BL159" s="16" t="s">
        <v>132</v>
      </c>
      <c r="BM159" s="161" t="s">
        <v>613</v>
      </c>
    </row>
    <row r="160" spans="2:65" s="12" customFormat="1">
      <c r="B160" s="165"/>
      <c r="D160" s="162" t="s">
        <v>158</v>
      </c>
      <c r="E160" s="166" t="s">
        <v>1</v>
      </c>
      <c r="F160" s="167" t="s">
        <v>614</v>
      </c>
      <c r="H160" s="168">
        <v>91.44</v>
      </c>
      <c r="I160" s="169"/>
      <c r="L160" s="165"/>
      <c r="M160" s="170"/>
      <c r="T160" s="171"/>
      <c r="AT160" s="166" t="s">
        <v>158</v>
      </c>
      <c r="AU160" s="166" t="s">
        <v>80</v>
      </c>
      <c r="AV160" s="12" t="s">
        <v>80</v>
      </c>
      <c r="AW160" s="12" t="s">
        <v>26</v>
      </c>
      <c r="AX160" s="12" t="s">
        <v>78</v>
      </c>
      <c r="AY160" s="166" t="s">
        <v>126</v>
      </c>
    </row>
    <row r="161" spans="2:65" s="1" customFormat="1" ht="33" customHeight="1">
      <c r="B161" s="124"/>
      <c r="C161" s="150" t="s">
        <v>164</v>
      </c>
      <c r="D161" s="150" t="s">
        <v>128</v>
      </c>
      <c r="E161" s="151" t="s">
        <v>615</v>
      </c>
      <c r="F161" s="152" t="s">
        <v>616</v>
      </c>
      <c r="G161" s="153" t="s">
        <v>138</v>
      </c>
      <c r="H161" s="154">
        <v>91.44</v>
      </c>
      <c r="I161" s="155"/>
      <c r="J161" s="156">
        <f>ROUND(I161*H161,2)</f>
        <v>0</v>
      </c>
      <c r="K161" s="157"/>
      <c r="L161" s="33"/>
      <c r="M161" s="158" t="s">
        <v>1</v>
      </c>
      <c r="N161" s="123" t="s">
        <v>35</v>
      </c>
      <c r="P161" s="159">
        <f>O161*H161</f>
        <v>0</v>
      </c>
      <c r="Q161" s="159">
        <v>0</v>
      </c>
      <c r="R161" s="159">
        <f>Q161*H161</f>
        <v>0</v>
      </c>
      <c r="S161" s="159">
        <v>0</v>
      </c>
      <c r="T161" s="160">
        <f>S161*H161</f>
        <v>0</v>
      </c>
      <c r="AR161" s="161" t="s">
        <v>132</v>
      </c>
      <c r="AT161" s="161" t="s">
        <v>128</v>
      </c>
      <c r="AU161" s="161" t="s">
        <v>80</v>
      </c>
      <c r="AY161" s="16" t="s">
        <v>126</v>
      </c>
      <c r="BE161" s="92">
        <f>IF(N161="základní",J161,0)</f>
        <v>0</v>
      </c>
      <c r="BF161" s="92">
        <f>IF(N161="snížená",J161,0)</f>
        <v>0</v>
      </c>
      <c r="BG161" s="92">
        <f>IF(N161="zákl. přenesená",J161,0)</f>
        <v>0</v>
      </c>
      <c r="BH161" s="92">
        <f>IF(N161="sníž. přenesená",J161,0)</f>
        <v>0</v>
      </c>
      <c r="BI161" s="92">
        <f>IF(N161="nulová",J161,0)</f>
        <v>0</v>
      </c>
      <c r="BJ161" s="16" t="s">
        <v>78</v>
      </c>
      <c r="BK161" s="92">
        <f>ROUND(I161*H161,2)</f>
        <v>0</v>
      </c>
      <c r="BL161" s="16" t="s">
        <v>132</v>
      </c>
      <c r="BM161" s="161" t="s">
        <v>617</v>
      </c>
    </row>
    <row r="162" spans="2:65" s="1" customFormat="1" ht="37.9" customHeight="1">
      <c r="B162" s="124"/>
      <c r="C162" s="150" t="s">
        <v>168</v>
      </c>
      <c r="D162" s="150" t="s">
        <v>128</v>
      </c>
      <c r="E162" s="151" t="s">
        <v>248</v>
      </c>
      <c r="F162" s="152" t="s">
        <v>249</v>
      </c>
      <c r="G162" s="153" t="s">
        <v>179</v>
      </c>
      <c r="H162" s="154">
        <v>40.140999999999998</v>
      </c>
      <c r="I162" s="155"/>
      <c r="J162" s="156">
        <f>ROUND(I162*H162,2)</f>
        <v>0</v>
      </c>
      <c r="K162" s="157"/>
      <c r="L162" s="33"/>
      <c r="M162" s="158" t="s">
        <v>1</v>
      </c>
      <c r="N162" s="123" t="s">
        <v>35</v>
      </c>
      <c r="P162" s="159">
        <f>O162*H162</f>
        <v>0</v>
      </c>
      <c r="Q162" s="159">
        <v>0</v>
      </c>
      <c r="R162" s="159">
        <f>Q162*H162</f>
        <v>0</v>
      </c>
      <c r="S162" s="159">
        <v>0</v>
      </c>
      <c r="T162" s="160">
        <f>S162*H162</f>
        <v>0</v>
      </c>
      <c r="AR162" s="161" t="s">
        <v>132</v>
      </c>
      <c r="AT162" s="161" t="s">
        <v>128</v>
      </c>
      <c r="AU162" s="161" t="s">
        <v>80</v>
      </c>
      <c r="AY162" s="16" t="s">
        <v>126</v>
      </c>
      <c r="BE162" s="92">
        <f>IF(N162="základní",J162,0)</f>
        <v>0</v>
      </c>
      <c r="BF162" s="92">
        <f>IF(N162="snížená",J162,0)</f>
        <v>0</v>
      </c>
      <c r="BG162" s="92">
        <f>IF(N162="zákl. přenesená",J162,0)</f>
        <v>0</v>
      </c>
      <c r="BH162" s="92">
        <f>IF(N162="sníž. přenesená",J162,0)</f>
        <v>0</v>
      </c>
      <c r="BI162" s="92">
        <f>IF(N162="nulová",J162,0)</f>
        <v>0</v>
      </c>
      <c r="BJ162" s="16" t="s">
        <v>78</v>
      </c>
      <c r="BK162" s="92">
        <f>ROUND(I162*H162,2)</f>
        <v>0</v>
      </c>
      <c r="BL162" s="16" t="s">
        <v>132</v>
      </c>
      <c r="BM162" s="161" t="s">
        <v>618</v>
      </c>
    </row>
    <row r="163" spans="2:65" s="1" customFormat="1" ht="19.5">
      <c r="B163" s="33"/>
      <c r="D163" s="162" t="s">
        <v>134</v>
      </c>
      <c r="F163" s="163" t="s">
        <v>251</v>
      </c>
      <c r="I163" s="125"/>
      <c r="L163" s="33"/>
      <c r="M163" s="164"/>
      <c r="T163" s="56"/>
      <c r="AT163" s="16" t="s">
        <v>134</v>
      </c>
      <c r="AU163" s="16" t="s">
        <v>80</v>
      </c>
    </row>
    <row r="164" spans="2:65" s="13" customFormat="1">
      <c r="B164" s="172"/>
      <c r="D164" s="162" t="s">
        <v>158</v>
      </c>
      <c r="E164" s="173" t="s">
        <v>1</v>
      </c>
      <c r="F164" s="174" t="s">
        <v>252</v>
      </c>
      <c r="H164" s="173" t="s">
        <v>1</v>
      </c>
      <c r="I164" s="175"/>
      <c r="L164" s="172"/>
      <c r="M164" s="176"/>
      <c r="T164" s="177"/>
      <c r="AT164" s="173" t="s">
        <v>158</v>
      </c>
      <c r="AU164" s="173" t="s">
        <v>80</v>
      </c>
      <c r="AV164" s="13" t="s">
        <v>78</v>
      </c>
      <c r="AW164" s="13" t="s">
        <v>26</v>
      </c>
      <c r="AX164" s="13" t="s">
        <v>70</v>
      </c>
      <c r="AY164" s="173" t="s">
        <v>126</v>
      </c>
    </row>
    <row r="165" spans="2:65" s="12" customFormat="1">
      <c r="B165" s="165"/>
      <c r="D165" s="162" t="s">
        <v>158</v>
      </c>
      <c r="E165" s="166" t="s">
        <v>1</v>
      </c>
      <c r="F165" s="167" t="s">
        <v>619</v>
      </c>
      <c r="H165" s="168">
        <v>133.80199999999999</v>
      </c>
      <c r="I165" s="169"/>
      <c r="L165" s="165"/>
      <c r="M165" s="170"/>
      <c r="T165" s="171"/>
      <c r="AT165" s="166" t="s">
        <v>158</v>
      </c>
      <c r="AU165" s="166" t="s">
        <v>80</v>
      </c>
      <c r="AV165" s="12" t="s">
        <v>80</v>
      </c>
      <c r="AW165" s="12" t="s">
        <v>26</v>
      </c>
      <c r="AX165" s="12" t="s">
        <v>70</v>
      </c>
      <c r="AY165" s="166" t="s">
        <v>126</v>
      </c>
    </row>
    <row r="166" spans="2:65" s="13" customFormat="1">
      <c r="B166" s="172"/>
      <c r="D166" s="162" t="s">
        <v>158</v>
      </c>
      <c r="E166" s="173" t="s">
        <v>1</v>
      </c>
      <c r="F166" s="174" t="s">
        <v>254</v>
      </c>
      <c r="H166" s="173" t="s">
        <v>1</v>
      </c>
      <c r="I166" s="175"/>
      <c r="L166" s="172"/>
      <c r="M166" s="176"/>
      <c r="T166" s="177"/>
      <c r="AT166" s="173" t="s">
        <v>158</v>
      </c>
      <c r="AU166" s="173" t="s">
        <v>80</v>
      </c>
      <c r="AV166" s="13" t="s">
        <v>78</v>
      </c>
      <c r="AW166" s="13" t="s">
        <v>26</v>
      </c>
      <c r="AX166" s="13" t="s">
        <v>70</v>
      </c>
      <c r="AY166" s="173" t="s">
        <v>126</v>
      </c>
    </row>
    <row r="167" spans="2:65" s="12" customFormat="1">
      <c r="B167" s="165"/>
      <c r="D167" s="162" t="s">
        <v>158</v>
      </c>
      <c r="E167" s="166" t="s">
        <v>1</v>
      </c>
      <c r="F167" s="167" t="s">
        <v>620</v>
      </c>
      <c r="H167" s="168">
        <v>40.140999999999998</v>
      </c>
      <c r="I167" s="169"/>
      <c r="L167" s="165"/>
      <c r="M167" s="170"/>
      <c r="T167" s="171"/>
      <c r="AT167" s="166" t="s">
        <v>158</v>
      </c>
      <c r="AU167" s="166" t="s">
        <v>80</v>
      </c>
      <c r="AV167" s="12" t="s">
        <v>80</v>
      </c>
      <c r="AW167" s="12" t="s">
        <v>26</v>
      </c>
      <c r="AX167" s="12" t="s">
        <v>78</v>
      </c>
      <c r="AY167" s="166" t="s">
        <v>126</v>
      </c>
    </row>
    <row r="168" spans="2:65" s="1" customFormat="1" ht="37.9" customHeight="1">
      <c r="B168" s="124"/>
      <c r="C168" s="150" t="s">
        <v>172</v>
      </c>
      <c r="D168" s="150" t="s">
        <v>128</v>
      </c>
      <c r="E168" s="151" t="s">
        <v>257</v>
      </c>
      <c r="F168" s="152" t="s">
        <v>258</v>
      </c>
      <c r="G168" s="153" t="s">
        <v>179</v>
      </c>
      <c r="H168" s="154">
        <v>93.661000000000001</v>
      </c>
      <c r="I168" s="155"/>
      <c r="J168" s="156">
        <f>ROUND(I168*H168,2)</f>
        <v>0</v>
      </c>
      <c r="K168" s="157"/>
      <c r="L168" s="33"/>
      <c r="M168" s="158" t="s">
        <v>1</v>
      </c>
      <c r="N168" s="123" t="s">
        <v>35</v>
      </c>
      <c r="P168" s="159">
        <f>O168*H168</f>
        <v>0</v>
      </c>
      <c r="Q168" s="159">
        <v>0</v>
      </c>
      <c r="R168" s="159">
        <f>Q168*H168</f>
        <v>0</v>
      </c>
      <c r="S168" s="159">
        <v>0</v>
      </c>
      <c r="T168" s="160">
        <f>S168*H168</f>
        <v>0</v>
      </c>
      <c r="AR168" s="161" t="s">
        <v>132</v>
      </c>
      <c r="AT168" s="161" t="s">
        <v>128</v>
      </c>
      <c r="AU168" s="161" t="s">
        <v>80</v>
      </c>
      <c r="AY168" s="16" t="s">
        <v>126</v>
      </c>
      <c r="BE168" s="92">
        <f>IF(N168="základní",J168,0)</f>
        <v>0</v>
      </c>
      <c r="BF168" s="92">
        <f>IF(N168="snížená",J168,0)</f>
        <v>0</v>
      </c>
      <c r="BG168" s="92">
        <f>IF(N168="zákl. přenesená",J168,0)</f>
        <v>0</v>
      </c>
      <c r="BH168" s="92">
        <f>IF(N168="sníž. přenesená",J168,0)</f>
        <v>0</v>
      </c>
      <c r="BI168" s="92">
        <f>IF(N168="nulová",J168,0)</f>
        <v>0</v>
      </c>
      <c r="BJ168" s="16" t="s">
        <v>78</v>
      </c>
      <c r="BK168" s="92">
        <f>ROUND(I168*H168,2)</f>
        <v>0</v>
      </c>
      <c r="BL168" s="16" t="s">
        <v>132</v>
      </c>
      <c r="BM168" s="161" t="s">
        <v>621</v>
      </c>
    </row>
    <row r="169" spans="2:65" s="13" customFormat="1">
      <c r="B169" s="172"/>
      <c r="D169" s="162" t="s">
        <v>158</v>
      </c>
      <c r="E169" s="173" t="s">
        <v>1</v>
      </c>
      <c r="F169" s="174" t="s">
        <v>252</v>
      </c>
      <c r="H169" s="173" t="s">
        <v>1</v>
      </c>
      <c r="I169" s="175"/>
      <c r="L169" s="172"/>
      <c r="M169" s="176"/>
      <c r="T169" s="177"/>
      <c r="AT169" s="173" t="s">
        <v>158</v>
      </c>
      <c r="AU169" s="173" t="s">
        <v>80</v>
      </c>
      <c r="AV169" s="13" t="s">
        <v>78</v>
      </c>
      <c r="AW169" s="13" t="s">
        <v>26</v>
      </c>
      <c r="AX169" s="13" t="s">
        <v>70</v>
      </c>
      <c r="AY169" s="173" t="s">
        <v>126</v>
      </c>
    </row>
    <row r="170" spans="2:65" s="12" customFormat="1">
      <c r="B170" s="165"/>
      <c r="D170" s="162" t="s">
        <v>158</v>
      </c>
      <c r="E170" s="166" t="s">
        <v>1</v>
      </c>
      <c r="F170" s="167" t="s">
        <v>619</v>
      </c>
      <c r="H170" s="168">
        <v>133.80199999999999</v>
      </c>
      <c r="I170" s="169"/>
      <c r="L170" s="165"/>
      <c r="M170" s="170"/>
      <c r="T170" s="171"/>
      <c r="AT170" s="166" t="s">
        <v>158</v>
      </c>
      <c r="AU170" s="166" t="s">
        <v>80</v>
      </c>
      <c r="AV170" s="12" t="s">
        <v>80</v>
      </c>
      <c r="AW170" s="12" t="s">
        <v>26</v>
      </c>
      <c r="AX170" s="12" t="s">
        <v>70</v>
      </c>
      <c r="AY170" s="166" t="s">
        <v>126</v>
      </c>
    </row>
    <row r="171" spans="2:65" s="13" customFormat="1">
      <c r="B171" s="172"/>
      <c r="D171" s="162" t="s">
        <v>158</v>
      </c>
      <c r="E171" s="173" t="s">
        <v>1</v>
      </c>
      <c r="F171" s="174" t="s">
        <v>260</v>
      </c>
      <c r="H171" s="173" t="s">
        <v>1</v>
      </c>
      <c r="I171" s="175"/>
      <c r="L171" s="172"/>
      <c r="M171" s="176"/>
      <c r="T171" s="177"/>
      <c r="AT171" s="173" t="s">
        <v>158</v>
      </c>
      <c r="AU171" s="173" t="s">
        <v>80</v>
      </c>
      <c r="AV171" s="13" t="s">
        <v>78</v>
      </c>
      <c r="AW171" s="13" t="s">
        <v>26</v>
      </c>
      <c r="AX171" s="13" t="s">
        <v>70</v>
      </c>
      <c r="AY171" s="173" t="s">
        <v>126</v>
      </c>
    </row>
    <row r="172" spans="2:65" s="12" customFormat="1">
      <c r="B172" s="165"/>
      <c r="D172" s="162" t="s">
        <v>158</v>
      </c>
      <c r="E172" s="166" t="s">
        <v>1</v>
      </c>
      <c r="F172" s="167" t="s">
        <v>622</v>
      </c>
      <c r="H172" s="168">
        <v>93.661000000000001</v>
      </c>
      <c r="I172" s="169"/>
      <c r="L172" s="165"/>
      <c r="M172" s="170"/>
      <c r="T172" s="171"/>
      <c r="AT172" s="166" t="s">
        <v>158</v>
      </c>
      <c r="AU172" s="166" t="s">
        <v>80</v>
      </c>
      <c r="AV172" s="12" t="s">
        <v>80</v>
      </c>
      <c r="AW172" s="12" t="s">
        <v>26</v>
      </c>
      <c r="AX172" s="12" t="s">
        <v>78</v>
      </c>
      <c r="AY172" s="166" t="s">
        <v>126</v>
      </c>
    </row>
    <row r="173" spans="2:65" s="1" customFormat="1" ht="37.9" customHeight="1">
      <c r="B173" s="124"/>
      <c r="C173" s="150" t="s">
        <v>176</v>
      </c>
      <c r="D173" s="150" t="s">
        <v>128</v>
      </c>
      <c r="E173" s="151" t="s">
        <v>263</v>
      </c>
      <c r="F173" s="152" t="s">
        <v>264</v>
      </c>
      <c r="G173" s="153" t="s">
        <v>179</v>
      </c>
      <c r="H173" s="154">
        <v>62.195</v>
      </c>
      <c r="I173" s="155"/>
      <c r="J173" s="156">
        <f>ROUND(I173*H173,2)</f>
        <v>0</v>
      </c>
      <c r="K173" s="157"/>
      <c r="L173" s="33"/>
      <c r="M173" s="158" t="s">
        <v>1</v>
      </c>
      <c r="N173" s="123" t="s">
        <v>35</v>
      </c>
      <c r="P173" s="159">
        <f>O173*H173</f>
        <v>0</v>
      </c>
      <c r="Q173" s="159">
        <v>0</v>
      </c>
      <c r="R173" s="159">
        <f>Q173*H173</f>
        <v>0</v>
      </c>
      <c r="S173" s="159">
        <v>0</v>
      </c>
      <c r="T173" s="160">
        <f>S173*H173</f>
        <v>0</v>
      </c>
      <c r="AR173" s="161" t="s">
        <v>132</v>
      </c>
      <c r="AT173" s="161" t="s">
        <v>128</v>
      </c>
      <c r="AU173" s="161" t="s">
        <v>80</v>
      </c>
      <c r="AY173" s="16" t="s">
        <v>126</v>
      </c>
      <c r="BE173" s="92">
        <f>IF(N173="základní",J173,0)</f>
        <v>0</v>
      </c>
      <c r="BF173" s="92">
        <f>IF(N173="snížená",J173,0)</f>
        <v>0</v>
      </c>
      <c r="BG173" s="92">
        <f>IF(N173="zákl. přenesená",J173,0)</f>
        <v>0</v>
      </c>
      <c r="BH173" s="92">
        <f>IF(N173="sníž. přenesená",J173,0)</f>
        <v>0</v>
      </c>
      <c r="BI173" s="92">
        <f>IF(N173="nulová",J173,0)</f>
        <v>0</v>
      </c>
      <c r="BJ173" s="16" t="s">
        <v>78</v>
      </c>
      <c r="BK173" s="92">
        <f>ROUND(I173*H173,2)</f>
        <v>0</v>
      </c>
      <c r="BL173" s="16" t="s">
        <v>132</v>
      </c>
      <c r="BM173" s="161" t="s">
        <v>623</v>
      </c>
    </row>
    <row r="174" spans="2:65" s="12" customFormat="1">
      <c r="B174" s="165"/>
      <c r="D174" s="162" t="s">
        <v>158</v>
      </c>
      <c r="E174" s="166" t="s">
        <v>1</v>
      </c>
      <c r="F174" s="167" t="s">
        <v>624</v>
      </c>
      <c r="H174" s="168">
        <v>62.195</v>
      </c>
      <c r="I174" s="169"/>
      <c r="L174" s="165"/>
      <c r="M174" s="170"/>
      <c r="T174" s="171"/>
      <c r="AT174" s="166" t="s">
        <v>158</v>
      </c>
      <c r="AU174" s="166" t="s">
        <v>80</v>
      </c>
      <c r="AV174" s="12" t="s">
        <v>80</v>
      </c>
      <c r="AW174" s="12" t="s">
        <v>26</v>
      </c>
      <c r="AX174" s="12" t="s">
        <v>78</v>
      </c>
      <c r="AY174" s="166" t="s">
        <v>126</v>
      </c>
    </row>
    <row r="175" spans="2:65" s="1" customFormat="1" ht="24.2" customHeight="1">
      <c r="B175" s="124"/>
      <c r="C175" s="150" t="s">
        <v>191</v>
      </c>
      <c r="D175" s="150" t="s">
        <v>128</v>
      </c>
      <c r="E175" s="151" t="s">
        <v>274</v>
      </c>
      <c r="F175" s="152" t="s">
        <v>275</v>
      </c>
      <c r="G175" s="153" t="s">
        <v>179</v>
      </c>
      <c r="H175" s="154">
        <v>20.07</v>
      </c>
      <c r="I175" s="155"/>
      <c r="J175" s="156">
        <f>ROUND(I175*H175,2)</f>
        <v>0</v>
      </c>
      <c r="K175" s="157"/>
      <c r="L175" s="33"/>
      <c r="M175" s="158" t="s">
        <v>1</v>
      </c>
      <c r="N175" s="123" t="s">
        <v>35</v>
      </c>
      <c r="P175" s="159">
        <f>O175*H175</f>
        <v>0</v>
      </c>
      <c r="Q175" s="159">
        <v>0</v>
      </c>
      <c r="R175" s="159">
        <f>Q175*H175</f>
        <v>0</v>
      </c>
      <c r="S175" s="159">
        <v>0</v>
      </c>
      <c r="T175" s="160">
        <f>S175*H175</f>
        <v>0</v>
      </c>
      <c r="AR175" s="161" t="s">
        <v>132</v>
      </c>
      <c r="AT175" s="161" t="s">
        <v>128</v>
      </c>
      <c r="AU175" s="161" t="s">
        <v>80</v>
      </c>
      <c r="AY175" s="16" t="s">
        <v>126</v>
      </c>
      <c r="BE175" s="92">
        <f>IF(N175="základní",J175,0)</f>
        <v>0</v>
      </c>
      <c r="BF175" s="92">
        <f>IF(N175="snížená",J175,0)</f>
        <v>0</v>
      </c>
      <c r="BG175" s="92">
        <f>IF(N175="zákl. přenesená",J175,0)</f>
        <v>0</v>
      </c>
      <c r="BH175" s="92">
        <f>IF(N175="sníž. přenesená",J175,0)</f>
        <v>0</v>
      </c>
      <c r="BI175" s="92">
        <f>IF(N175="nulová",J175,0)</f>
        <v>0</v>
      </c>
      <c r="BJ175" s="16" t="s">
        <v>78</v>
      </c>
      <c r="BK175" s="92">
        <f>ROUND(I175*H175,2)</f>
        <v>0</v>
      </c>
      <c r="BL175" s="16" t="s">
        <v>132</v>
      </c>
      <c r="BM175" s="161" t="s">
        <v>625</v>
      </c>
    </row>
    <row r="176" spans="2:65" s="12" customFormat="1">
      <c r="B176" s="165"/>
      <c r="D176" s="162" t="s">
        <v>158</v>
      </c>
      <c r="E176" s="166" t="s">
        <v>1</v>
      </c>
      <c r="F176" s="167" t="s">
        <v>626</v>
      </c>
      <c r="H176" s="168">
        <v>66.900999999999996</v>
      </c>
      <c r="I176" s="169"/>
      <c r="L176" s="165"/>
      <c r="M176" s="170"/>
      <c r="T176" s="171"/>
      <c r="AT176" s="166" t="s">
        <v>158</v>
      </c>
      <c r="AU176" s="166" t="s">
        <v>80</v>
      </c>
      <c r="AV176" s="12" t="s">
        <v>80</v>
      </c>
      <c r="AW176" s="12" t="s">
        <v>26</v>
      </c>
      <c r="AX176" s="12" t="s">
        <v>70</v>
      </c>
      <c r="AY176" s="166" t="s">
        <v>126</v>
      </c>
    </row>
    <row r="177" spans="2:65" s="13" customFormat="1">
      <c r="B177" s="172"/>
      <c r="D177" s="162" t="s">
        <v>158</v>
      </c>
      <c r="E177" s="173" t="s">
        <v>1</v>
      </c>
      <c r="F177" s="174" t="s">
        <v>254</v>
      </c>
      <c r="H177" s="173" t="s">
        <v>1</v>
      </c>
      <c r="I177" s="175"/>
      <c r="L177" s="172"/>
      <c r="M177" s="176"/>
      <c r="T177" s="177"/>
      <c r="AT177" s="173" t="s">
        <v>158</v>
      </c>
      <c r="AU177" s="173" t="s">
        <v>80</v>
      </c>
      <c r="AV177" s="13" t="s">
        <v>78</v>
      </c>
      <c r="AW177" s="13" t="s">
        <v>26</v>
      </c>
      <c r="AX177" s="13" t="s">
        <v>70</v>
      </c>
      <c r="AY177" s="173" t="s">
        <v>126</v>
      </c>
    </row>
    <row r="178" spans="2:65" s="12" customFormat="1">
      <c r="B178" s="165"/>
      <c r="D178" s="162" t="s">
        <v>158</v>
      </c>
      <c r="E178" s="166" t="s">
        <v>1</v>
      </c>
      <c r="F178" s="167" t="s">
        <v>627</v>
      </c>
      <c r="H178" s="168">
        <v>20.07</v>
      </c>
      <c r="I178" s="169"/>
      <c r="L178" s="165"/>
      <c r="M178" s="170"/>
      <c r="T178" s="171"/>
      <c r="AT178" s="166" t="s">
        <v>158</v>
      </c>
      <c r="AU178" s="166" t="s">
        <v>80</v>
      </c>
      <c r="AV178" s="12" t="s">
        <v>80</v>
      </c>
      <c r="AW178" s="12" t="s">
        <v>26</v>
      </c>
      <c r="AX178" s="12" t="s">
        <v>78</v>
      </c>
      <c r="AY178" s="166" t="s">
        <v>126</v>
      </c>
    </row>
    <row r="179" spans="2:65" s="1" customFormat="1" ht="24.2" customHeight="1">
      <c r="B179" s="124"/>
      <c r="C179" s="150" t="s">
        <v>197</v>
      </c>
      <c r="D179" s="150" t="s">
        <v>128</v>
      </c>
      <c r="E179" s="151" t="s">
        <v>280</v>
      </c>
      <c r="F179" s="152" t="s">
        <v>281</v>
      </c>
      <c r="G179" s="153" t="s">
        <v>179</v>
      </c>
      <c r="H179" s="154">
        <v>46.831000000000003</v>
      </c>
      <c r="I179" s="155"/>
      <c r="J179" s="156">
        <f>ROUND(I179*H179,2)</f>
        <v>0</v>
      </c>
      <c r="K179" s="157"/>
      <c r="L179" s="33"/>
      <c r="M179" s="158" t="s">
        <v>1</v>
      </c>
      <c r="N179" s="123" t="s">
        <v>35</v>
      </c>
      <c r="P179" s="159">
        <f>O179*H179</f>
        <v>0</v>
      </c>
      <c r="Q179" s="159">
        <v>0</v>
      </c>
      <c r="R179" s="159">
        <f>Q179*H179</f>
        <v>0</v>
      </c>
      <c r="S179" s="159">
        <v>0</v>
      </c>
      <c r="T179" s="160">
        <f>S179*H179</f>
        <v>0</v>
      </c>
      <c r="AR179" s="161" t="s">
        <v>132</v>
      </c>
      <c r="AT179" s="161" t="s">
        <v>128</v>
      </c>
      <c r="AU179" s="161" t="s">
        <v>80</v>
      </c>
      <c r="AY179" s="16" t="s">
        <v>126</v>
      </c>
      <c r="BE179" s="92">
        <f>IF(N179="základní",J179,0)</f>
        <v>0</v>
      </c>
      <c r="BF179" s="92">
        <f>IF(N179="snížená",J179,0)</f>
        <v>0</v>
      </c>
      <c r="BG179" s="92">
        <f>IF(N179="zákl. přenesená",J179,0)</f>
        <v>0</v>
      </c>
      <c r="BH179" s="92">
        <f>IF(N179="sníž. přenesená",J179,0)</f>
        <v>0</v>
      </c>
      <c r="BI179" s="92">
        <f>IF(N179="nulová",J179,0)</f>
        <v>0</v>
      </c>
      <c r="BJ179" s="16" t="s">
        <v>78</v>
      </c>
      <c r="BK179" s="92">
        <f>ROUND(I179*H179,2)</f>
        <v>0</v>
      </c>
      <c r="BL179" s="16" t="s">
        <v>132</v>
      </c>
      <c r="BM179" s="161" t="s">
        <v>628</v>
      </c>
    </row>
    <row r="180" spans="2:65" s="12" customFormat="1">
      <c r="B180" s="165"/>
      <c r="D180" s="162" t="s">
        <v>158</v>
      </c>
      <c r="E180" s="166" t="s">
        <v>1</v>
      </c>
      <c r="F180" s="167" t="s">
        <v>626</v>
      </c>
      <c r="H180" s="168">
        <v>66.900999999999996</v>
      </c>
      <c r="I180" s="169"/>
      <c r="L180" s="165"/>
      <c r="M180" s="170"/>
      <c r="T180" s="171"/>
      <c r="AT180" s="166" t="s">
        <v>158</v>
      </c>
      <c r="AU180" s="166" t="s">
        <v>80</v>
      </c>
      <c r="AV180" s="12" t="s">
        <v>80</v>
      </c>
      <c r="AW180" s="12" t="s">
        <v>26</v>
      </c>
      <c r="AX180" s="12" t="s">
        <v>70</v>
      </c>
      <c r="AY180" s="166" t="s">
        <v>126</v>
      </c>
    </row>
    <row r="181" spans="2:65" s="13" customFormat="1">
      <c r="B181" s="172"/>
      <c r="D181" s="162" t="s">
        <v>158</v>
      </c>
      <c r="E181" s="173" t="s">
        <v>1</v>
      </c>
      <c r="F181" s="174" t="s">
        <v>260</v>
      </c>
      <c r="H181" s="173" t="s">
        <v>1</v>
      </c>
      <c r="I181" s="175"/>
      <c r="L181" s="172"/>
      <c r="M181" s="176"/>
      <c r="T181" s="177"/>
      <c r="AT181" s="173" t="s">
        <v>158</v>
      </c>
      <c r="AU181" s="173" t="s">
        <v>80</v>
      </c>
      <c r="AV181" s="13" t="s">
        <v>78</v>
      </c>
      <c r="AW181" s="13" t="s">
        <v>26</v>
      </c>
      <c r="AX181" s="13" t="s">
        <v>70</v>
      </c>
      <c r="AY181" s="173" t="s">
        <v>126</v>
      </c>
    </row>
    <row r="182" spans="2:65" s="12" customFormat="1">
      <c r="B182" s="165"/>
      <c r="D182" s="162" t="s">
        <v>158</v>
      </c>
      <c r="E182" s="166" t="s">
        <v>1</v>
      </c>
      <c r="F182" s="167" t="s">
        <v>629</v>
      </c>
      <c r="H182" s="168">
        <v>46.831000000000003</v>
      </c>
      <c r="I182" s="169"/>
      <c r="L182" s="165"/>
      <c r="M182" s="170"/>
      <c r="T182" s="171"/>
      <c r="AT182" s="166" t="s">
        <v>158</v>
      </c>
      <c r="AU182" s="166" t="s">
        <v>80</v>
      </c>
      <c r="AV182" s="12" t="s">
        <v>80</v>
      </c>
      <c r="AW182" s="12" t="s">
        <v>26</v>
      </c>
      <c r="AX182" s="12" t="s">
        <v>78</v>
      </c>
      <c r="AY182" s="166" t="s">
        <v>126</v>
      </c>
    </row>
    <row r="183" spans="2:65" s="1" customFormat="1" ht="33" customHeight="1">
      <c r="B183" s="124"/>
      <c r="C183" s="150" t="s">
        <v>203</v>
      </c>
      <c r="D183" s="150" t="s">
        <v>128</v>
      </c>
      <c r="E183" s="151" t="s">
        <v>630</v>
      </c>
      <c r="F183" s="152" t="s">
        <v>631</v>
      </c>
      <c r="G183" s="153" t="s">
        <v>287</v>
      </c>
      <c r="H183" s="154">
        <v>111.95099999999999</v>
      </c>
      <c r="I183" s="155"/>
      <c r="J183" s="156">
        <f>ROUND(I183*H183,2)</f>
        <v>0</v>
      </c>
      <c r="K183" s="157"/>
      <c r="L183" s="33"/>
      <c r="M183" s="158" t="s">
        <v>1</v>
      </c>
      <c r="N183" s="123" t="s">
        <v>35</v>
      </c>
      <c r="P183" s="159">
        <f>O183*H183</f>
        <v>0</v>
      </c>
      <c r="Q183" s="159">
        <v>0</v>
      </c>
      <c r="R183" s="159">
        <f>Q183*H183</f>
        <v>0</v>
      </c>
      <c r="S183" s="159">
        <v>0</v>
      </c>
      <c r="T183" s="160">
        <f>S183*H183</f>
        <v>0</v>
      </c>
      <c r="AR183" s="161" t="s">
        <v>132</v>
      </c>
      <c r="AT183" s="161" t="s">
        <v>128</v>
      </c>
      <c r="AU183" s="161" t="s">
        <v>80</v>
      </c>
      <c r="AY183" s="16" t="s">
        <v>126</v>
      </c>
      <c r="BE183" s="92">
        <f>IF(N183="základní",J183,0)</f>
        <v>0</v>
      </c>
      <c r="BF183" s="92">
        <f>IF(N183="snížená",J183,0)</f>
        <v>0</v>
      </c>
      <c r="BG183" s="92">
        <f>IF(N183="zákl. přenesená",J183,0)</f>
        <v>0</v>
      </c>
      <c r="BH183" s="92">
        <f>IF(N183="sníž. přenesená",J183,0)</f>
        <v>0</v>
      </c>
      <c r="BI183" s="92">
        <f>IF(N183="nulová",J183,0)</f>
        <v>0</v>
      </c>
      <c r="BJ183" s="16" t="s">
        <v>78</v>
      </c>
      <c r="BK183" s="92">
        <f>ROUND(I183*H183,2)</f>
        <v>0</v>
      </c>
      <c r="BL183" s="16" t="s">
        <v>132</v>
      </c>
      <c r="BM183" s="161" t="s">
        <v>632</v>
      </c>
    </row>
    <row r="184" spans="2:65" s="12" customFormat="1">
      <c r="B184" s="165"/>
      <c r="D184" s="162" t="s">
        <v>158</v>
      </c>
      <c r="E184" s="166" t="s">
        <v>1</v>
      </c>
      <c r="F184" s="167" t="s">
        <v>633</v>
      </c>
      <c r="H184" s="168">
        <v>111.95099999999999</v>
      </c>
      <c r="I184" s="169"/>
      <c r="L184" s="165"/>
      <c r="M184" s="170"/>
      <c r="T184" s="171"/>
      <c r="AT184" s="166" t="s">
        <v>158</v>
      </c>
      <c r="AU184" s="166" t="s">
        <v>80</v>
      </c>
      <c r="AV184" s="12" t="s">
        <v>80</v>
      </c>
      <c r="AW184" s="12" t="s">
        <v>26</v>
      </c>
      <c r="AX184" s="12" t="s">
        <v>78</v>
      </c>
      <c r="AY184" s="166" t="s">
        <v>126</v>
      </c>
    </row>
    <row r="185" spans="2:65" s="1" customFormat="1" ht="16.5" customHeight="1">
      <c r="B185" s="124"/>
      <c r="C185" s="150" t="s">
        <v>8</v>
      </c>
      <c r="D185" s="150" t="s">
        <v>128</v>
      </c>
      <c r="E185" s="151" t="s">
        <v>291</v>
      </c>
      <c r="F185" s="152" t="s">
        <v>292</v>
      </c>
      <c r="G185" s="153" t="s">
        <v>179</v>
      </c>
      <c r="H185" s="154">
        <v>62.195</v>
      </c>
      <c r="I185" s="155"/>
      <c r="J185" s="156">
        <f>ROUND(I185*H185,2)</f>
        <v>0</v>
      </c>
      <c r="K185" s="157"/>
      <c r="L185" s="33"/>
      <c r="M185" s="158" t="s">
        <v>1</v>
      </c>
      <c r="N185" s="123" t="s">
        <v>35</v>
      </c>
      <c r="P185" s="159">
        <f>O185*H185</f>
        <v>0</v>
      </c>
      <c r="Q185" s="159">
        <v>0</v>
      </c>
      <c r="R185" s="159">
        <f>Q185*H185</f>
        <v>0</v>
      </c>
      <c r="S185" s="159">
        <v>0</v>
      </c>
      <c r="T185" s="160">
        <f>S185*H185</f>
        <v>0</v>
      </c>
      <c r="AR185" s="161" t="s">
        <v>132</v>
      </c>
      <c r="AT185" s="161" t="s">
        <v>128</v>
      </c>
      <c r="AU185" s="161" t="s">
        <v>80</v>
      </c>
      <c r="AY185" s="16" t="s">
        <v>126</v>
      </c>
      <c r="BE185" s="92">
        <f>IF(N185="základní",J185,0)</f>
        <v>0</v>
      </c>
      <c r="BF185" s="92">
        <f>IF(N185="snížená",J185,0)</f>
        <v>0</v>
      </c>
      <c r="BG185" s="92">
        <f>IF(N185="zákl. přenesená",J185,0)</f>
        <v>0</v>
      </c>
      <c r="BH185" s="92">
        <f>IF(N185="sníž. přenesená",J185,0)</f>
        <v>0</v>
      </c>
      <c r="BI185" s="92">
        <f>IF(N185="nulová",J185,0)</f>
        <v>0</v>
      </c>
      <c r="BJ185" s="16" t="s">
        <v>78</v>
      </c>
      <c r="BK185" s="92">
        <f>ROUND(I185*H185,2)</f>
        <v>0</v>
      </c>
      <c r="BL185" s="16" t="s">
        <v>132</v>
      </c>
      <c r="BM185" s="161" t="s">
        <v>634</v>
      </c>
    </row>
    <row r="186" spans="2:65" s="1" customFormat="1" ht="24.2" customHeight="1">
      <c r="B186" s="124"/>
      <c r="C186" s="150" t="s">
        <v>217</v>
      </c>
      <c r="D186" s="150" t="s">
        <v>128</v>
      </c>
      <c r="E186" s="151" t="s">
        <v>298</v>
      </c>
      <c r="F186" s="152" t="s">
        <v>299</v>
      </c>
      <c r="G186" s="153" t="s">
        <v>179</v>
      </c>
      <c r="H186" s="154">
        <v>66.900999999999996</v>
      </c>
      <c r="I186" s="155"/>
      <c r="J186" s="156">
        <f>ROUND(I186*H186,2)</f>
        <v>0</v>
      </c>
      <c r="K186" s="157"/>
      <c r="L186" s="33"/>
      <c r="M186" s="158" t="s">
        <v>1</v>
      </c>
      <c r="N186" s="123" t="s">
        <v>35</v>
      </c>
      <c r="P186" s="159">
        <f>O186*H186</f>
        <v>0</v>
      </c>
      <c r="Q186" s="159">
        <v>0</v>
      </c>
      <c r="R186" s="159">
        <f>Q186*H186</f>
        <v>0</v>
      </c>
      <c r="S186" s="159">
        <v>0</v>
      </c>
      <c r="T186" s="160">
        <f>S186*H186</f>
        <v>0</v>
      </c>
      <c r="AR186" s="161" t="s">
        <v>132</v>
      </c>
      <c r="AT186" s="161" t="s">
        <v>128</v>
      </c>
      <c r="AU186" s="161" t="s">
        <v>80</v>
      </c>
      <c r="AY186" s="16" t="s">
        <v>126</v>
      </c>
      <c r="BE186" s="92">
        <f>IF(N186="základní",J186,0)</f>
        <v>0</v>
      </c>
      <c r="BF186" s="92">
        <f>IF(N186="snížená",J186,0)</f>
        <v>0</v>
      </c>
      <c r="BG186" s="92">
        <f>IF(N186="zákl. přenesená",J186,0)</f>
        <v>0</v>
      </c>
      <c r="BH186" s="92">
        <f>IF(N186="sníž. přenesená",J186,0)</f>
        <v>0</v>
      </c>
      <c r="BI186" s="92">
        <f>IF(N186="nulová",J186,0)</f>
        <v>0</v>
      </c>
      <c r="BJ186" s="16" t="s">
        <v>78</v>
      </c>
      <c r="BK186" s="92">
        <f>ROUND(I186*H186,2)</f>
        <v>0</v>
      </c>
      <c r="BL186" s="16" t="s">
        <v>132</v>
      </c>
      <c r="BM186" s="161" t="s">
        <v>635</v>
      </c>
    </row>
    <row r="187" spans="2:65" s="12" customFormat="1">
      <c r="B187" s="165"/>
      <c r="D187" s="162" t="s">
        <v>158</v>
      </c>
      <c r="E187" s="166" t="s">
        <v>1</v>
      </c>
      <c r="F187" s="167" t="s">
        <v>636</v>
      </c>
      <c r="H187" s="168">
        <v>66.900999999999996</v>
      </c>
      <c r="I187" s="169"/>
      <c r="L187" s="165"/>
      <c r="M187" s="170"/>
      <c r="T187" s="171"/>
      <c r="AT187" s="166" t="s">
        <v>158</v>
      </c>
      <c r="AU187" s="166" t="s">
        <v>80</v>
      </c>
      <c r="AV187" s="12" t="s">
        <v>80</v>
      </c>
      <c r="AW187" s="12" t="s">
        <v>26</v>
      </c>
      <c r="AX187" s="12" t="s">
        <v>78</v>
      </c>
      <c r="AY187" s="166" t="s">
        <v>126</v>
      </c>
    </row>
    <row r="188" spans="2:65" s="11" customFormat="1" ht="22.9" customHeight="1">
      <c r="B188" s="138"/>
      <c r="D188" s="139" t="s">
        <v>69</v>
      </c>
      <c r="E188" s="148" t="s">
        <v>140</v>
      </c>
      <c r="F188" s="148" t="s">
        <v>330</v>
      </c>
      <c r="I188" s="141"/>
      <c r="J188" s="149">
        <f>BK188</f>
        <v>0</v>
      </c>
      <c r="L188" s="138"/>
      <c r="M188" s="143"/>
      <c r="P188" s="144">
        <f>SUM(P189:P206)</f>
        <v>0</v>
      </c>
      <c r="R188" s="144">
        <f>SUM(R189:R206)</f>
        <v>12.953240000000001</v>
      </c>
      <c r="T188" s="145">
        <f>SUM(T189:T206)</f>
        <v>0</v>
      </c>
      <c r="AR188" s="139" t="s">
        <v>78</v>
      </c>
      <c r="AT188" s="146" t="s">
        <v>69</v>
      </c>
      <c r="AU188" s="146" t="s">
        <v>78</v>
      </c>
      <c r="AY188" s="139" t="s">
        <v>126</v>
      </c>
      <c r="BK188" s="147">
        <f>SUM(BK189:BK206)</f>
        <v>0</v>
      </c>
    </row>
    <row r="189" spans="2:65" s="1" customFormat="1" ht="24.2" customHeight="1">
      <c r="B189" s="124"/>
      <c r="C189" s="150" t="s">
        <v>222</v>
      </c>
      <c r="D189" s="150" t="s">
        <v>128</v>
      </c>
      <c r="E189" s="151" t="s">
        <v>637</v>
      </c>
      <c r="F189" s="152" t="s">
        <v>638</v>
      </c>
      <c r="G189" s="153" t="s">
        <v>334</v>
      </c>
      <c r="H189" s="154">
        <v>2</v>
      </c>
      <c r="I189" s="155"/>
      <c r="J189" s="156">
        <f>ROUND(I189*H189,2)</f>
        <v>0</v>
      </c>
      <c r="K189" s="157"/>
      <c r="L189" s="33"/>
      <c r="M189" s="158" t="s">
        <v>1</v>
      </c>
      <c r="N189" s="123" t="s">
        <v>35</v>
      </c>
      <c r="P189" s="159">
        <f>O189*H189</f>
        <v>0</v>
      </c>
      <c r="Q189" s="159">
        <v>0</v>
      </c>
      <c r="R189" s="159">
        <f>Q189*H189</f>
        <v>0</v>
      </c>
      <c r="S189" s="159">
        <v>0</v>
      </c>
      <c r="T189" s="160">
        <f>S189*H189</f>
        <v>0</v>
      </c>
      <c r="AR189" s="161" t="s">
        <v>132</v>
      </c>
      <c r="AT189" s="161" t="s">
        <v>128</v>
      </c>
      <c r="AU189" s="161" t="s">
        <v>80</v>
      </c>
      <c r="AY189" s="16" t="s">
        <v>126</v>
      </c>
      <c r="BE189" s="92">
        <f>IF(N189="základní",J189,0)</f>
        <v>0</v>
      </c>
      <c r="BF189" s="92">
        <f>IF(N189="snížená",J189,0)</f>
        <v>0</v>
      </c>
      <c r="BG189" s="92">
        <f>IF(N189="zákl. přenesená",J189,0)</f>
        <v>0</v>
      </c>
      <c r="BH189" s="92">
        <f>IF(N189="sníž. přenesená",J189,0)</f>
        <v>0</v>
      </c>
      <c r="BI189" s="92">
        <f>IF(N189="nulová",J189,0)</f>
        <v>0</v>
      </c>
      <c r="BJ189" s="16" t="s">
        <v>78</v>
      </c>
      <c r="BK189" s="92">
        <f>ROUND(I189*H189,2)</f>
        <v>0</v>
      </c>
      <c r="BL189" s="16" t="s">
        <v>132</v>
      </c>
      <c r="BM189" s="161" t="s">
        <v>639</v>
      </c>
    </row>
    <row r="190" spans="2:65" s="1" customFormat="1" ht="16.5" customHeight="1">
      <c r="B190" s="124"/>
      <c r="C190" s="185" t="s">
        <v>228</v>
      </c>
      <c r="D190" s="185" t="s">
        <v>310</v>
      </c>
      <c r="E190" s="186" t="s">
        <v>640</v>
      </c>
      <c r="F190" s="187" t="s">
        <v>641</v>
      </c>
      <c r="G190" s="188" t="s">
        <v>334</v>
      </c>
      <c r="H190" s="189">
        <v>2</v>
      </c>
      <c r="I190" s="190"/>
      <c r="J190" s="191">
        <f>ROUND(I190*H190,2)</f>
        <v>0</v>
      </c>
      <c r="K190" s="192"/>
      <c r="L190" s="193"/>
      <c r="M190" s="194" t="s">
        <v>1</v>
      </c>
      <c r="N190" s="195" t="s">
        <v>35</v>
      </c>
      <c r="P190" s="159">
        <f>O190*H190</f>
        <v>0</v>
      </c>
      <c r="Q190" s="159">
        <v>9.9220000000000003E-2</v>
      </c>
      <c r="R190" s="159">
        <f>Q190*H190</f>
        <v>0.19844000000000001</v>
      </c>
      <c r="S190" s="159">
        <v>0</v>
      </c>
      <c r="T190" s="160">
        <f>S190*H190</f>
        <v>0</v>
      </c>
      <c r="AR190" s="161" t="s">
        <v>164</v>
      </c>
      <c r="AT190" s="161" t="s">
        <v>310</v>
      </c>
      <c r="AU190" s="161" t="s">
        <v>80</v>
      </c>
      <c r="AY190" s="16" t="s">
        <v>126</v>
      </c>
      <c r="BE190" s="92">
        <f>IF(N190="základní",J190,0)</f>
        <v>0</v>
      </c>
      <c r="BF190" s="92">
        <f>IF(N190="snížená",J190,0)</f>
        <v>0</v>
      </c>
      <c r="BG190" s="92">
        <f>IF(N190="zákl. přenesená",J190,0)</f>
        <v>0</v>
      </c>
      <c r="BH190" s="92">
        <f>IF(N190="sníž. přenesená",J190,0)</f>
        <v>0</v>
      </c>
      <c r="BI190" s="92">
        <f>IF(N190="nulová",J190,0)</f>
        <v>0</v>
      </c>
      <c r="BJ190" s="16" t="s">
        <v>78</v>
      </c>
      <c r="BK190" s="92">
        <f>ROUND(I190*H190,2)</f>
        <v>0</v>
      </c>
      <c r="BL190" s="16" t="s">
        <v>132</v>
      </c>
      <c r="BM190" s="161" t="s">
        <v>642</v>
      </c>
    </row>
    <row r="191" spans="2:65" s="1" customFormat="1" ht="24.2" customHeight="1">
      <c r="B191" s="124"/>
      <c r="C191" s="150" t="s">
        <v>234</v>
      </c>
      <c r="D191" s="150" t="s">
        <v>128</v>
      </c>
      <c r="E191" s="151" t="s">
        <v>643</v>
      </c>
      <c r="F191" s="152" t="s">
        <v>644</v>
      </c>
      <c r="G191" s="153" t="s">
        <v>156</v>
      </c>
      <c r="H191" s="154">
        <v>35</v>
      </c>
      <c r="I191" s="155"/>
      <c r="J191" s="156">
        <f>ROUND(I191*H191,2)</f>
        <v>0</v>
      </c>
      <c r="K191" s="157"/>
      <c r="L191" s="33"/>
      <c r="M191" s="158" t="s">
        <v>1</v>
      </c>
      <c r="N191" s="123" t="s">
        <v>35</v>
      </c>
      <c r="P191" s="159">
        <f>O191*H191</f>
        <v>0</v>
      </c>
      <c r="Q191" s="159">
        <v>0</v>
      </c>
      <c r="R191" s="159">
        <f>Q191*H191</f>
        <v>0</v>
      </c>
      <c r="S191" s="159">
        <v>0</v>
      </c>
      <c r="T191" s="160">
        <f>S191*H191</f>
        <v>0</v>
      </c>
      <c r="AR191" s="161" t="s">
        <v>132</v>
      </c>
      <c r="AT191" s="161" t="s">
        <v>128</v>
      </c>
      <c r="AU191" s="161" t="s">
        <v>80</v>
      </c>
      <c r="AY191" s="16" t="s">
        <v>126</v>
      </c>
      <c r="BE191" s="92">
        <f>IF(N191="základní",J191,0)</f>
        <v>0</v>
      </c>
      <c r="BF191" s="92">
        <f>IF(N191="snížená",J191,0)</f>
        <v>0</v>
      </c>
      <c r="BG191" s="92">
        <f>IF(N191="zákl. přenesená",J191,0)</f>
        <v>0</v>
      </c>
      <c r="BH191" s="92">
        <f>IF(N191="sníž. přenesená",J191,0)</f>
        <v>0</v>
      </c>
      <c r="BI191" s="92">
        <f>IF(N191="nulová",J191,0)</f>
        <v>0</v>
      </c>
      <c r="BJ191" s="16" t="s">
        <v>78</v>
      </c>
      <c r="BK191" s="92">
        <f>ROUND(I191*H191,2)</f>
        <v>0</v>
      </c>
      <c r="BL191" s="16" t="s">
        <v>132</v>
      </c>
      <c r="BM191" s="161" t="s">
        <v>645</v>
      </c>
    </row>
    <row r="192" spans="2:65" s="1" customFormat="1" ht="19.5">
      <c r="B192" s="33"/>
      <c r="D192" s="162" t="s">
        <v>134</v>
      </c>
      <c r="F192" s="163" t="s">
        <v>646</v>
      </c>
      <c r="I192" s="125"/>
      <c r="L192" s="33"/>
      <c r="M192" s="164"/>
      <c r="T192" s="56"/>
      <c r="AT192" s="16" t="s">
        <v>134</v>
      </c>
      <c r="AU192" s="16" t="s">
        <v>80</v>
      </c>
    </row>
    <row r="193" spans="2:65" s="1" customFormat="1" ht="16.5" customHeight="1">
      <c r="B193" s="124"/>
      <c r="C193" s="185" t="s">
        <v>240</v>
      </c>
      <c r="D193" s="185" t="s">
        <v>310</v>
      </c>
      <c r="E193" s="186" t="s">
        <v>647</v>
      </c>
      <c r="F193" s="187" t="s">
        <v>648</v>
      </c>
      <c r="G193" s="188" t="s">
        <v>156</v>
      </c>
      <c r="H193" s="189">
        <v>35.000000000000099</v>
      </c>
      <c r="I193" s="190"/>
      <c r="J193" s="191">
        <f>ROUND(I193*H193,2)</f>
        <v>0</v>
      </c>
      <c r="K193" s="192"/>
      <c r="L193" s="193"/>
      <c r="M193" s="194" t="s">
        <v>1</v>
      </c>
      <c r="N193" s="195" t="s">
        <v>35</v>
      </c>
      <c r="P193" s="159">
        <f>O193*H193</f>
        <v>0</v>
      </c>
      <c r="Q193" s="159">
        <v>2.48E-3</v>
      </c>
      <c r="R193" s="159">
        <f>Q193*H193</f>
        <v>8.6800000000000252E-2</v>
      </c>
      <c r="S193" s="159">
        <v>0</v>
      </c>
      <c r="T193" s="160">
        <f>S193*H193</f>
        <v>0</v>
      </c>
      <c r="AR193" s="161" t="s">
        <v>164</v>
      </c>
      <c r="AT193" s="161" t="s">
        <v>310</v>
      </c>
      <c r="AU193" s="161" t="s">
        <v>80</v>
      </c>
      <c r="AY193" s="16" t="s">
        <v>126</v>
      </c>
      <c r="BE193" s="92">
        <f>IF(N193="základní",J193,0)</f>
        <v>0</v>
      </c>
      <c r="BF193" s="92">
        <f>IF(N193="snížená",J193,0)</f>
        <v>0</v>
      </c>
      <c r="BG193" s="92">
        <f>IF(N193="zákl. přenesená",J193,0)</f>
        <v>0</v>
      </c>
      <c r="BH193" s="92">
        <f>IF(N193="sníž. přenesená",J193,0)</f>
        <v>0</v>
      </c>
      <c r="BI193" s="92">
        <f>IF(N193="nulová",J193,0)</f>
        <v>0</v>
      </c>
      <c r="BJ193" s="16" t="s">
        <v>78</v>
      </c>
      <c r="BK193" s="92">
        <f>ROUND(I193*H193,2)</f>
        <v>0</v>
      </c>
      <c r="BL193" s="16" t="s">
        <v>132</v>
      </c>
      <c r="BM193" s="161" t="s">
        <v>649</v>
      </c>
    </row>
    <row r="194" spans="2:65" s="1" customFormat="1" ht="19.5">
      <c r="B194" s="33"/>
      <c r="D194" s="162" t="s">
        <v>134</v>
      </c>
      <c r="F194" s="163" t="s">
        <v>650</v>
      </c>
      <c r="I194" s="125"/>
      <c r="L194" s="33"/>
      <c r="M194" s="164"/>
      <c r="T194" s="56"/>
      <c r="AT194" s="16" t="s">
        <v>134</v>
      </c>
      <c r="AU194" s="16" t="s">
        <v>80</v>
      </c>
    </row>
    <row r="195" spans="2:65" s="12" customFormat="1">
      <c r="B195" s="165"/>
      <c r="D195" s="162" t="s">
        <v>158</v>
      </c>
      <c r="F195" s="167"/>
      <c r="H195" s="168">
        <v>35.000000000000099</v>
      </c>
      <c r="I195" s="169"/>
      <c r="L195" s="165"/>
      <c r="M195" s="170"/>
      <c r="T195" s="171"/>
      <c r="AT195" s="166" t="s">
        <v>158</v>
      </c>
      <c r="AU195" s="166" t="s">
        <v>80</v>
      </c>
      <c r="AV195" s="12" t="s">
        <v>80</v>
      </c>
      <c r="AW195" s="12" t="s">
        <v>3</v>
      </c>
      <c r="AX195" s="12" t="s">
        <v>78</v>
      </c>
      <c r="AY195" s="166" t="s">
        <v>126</v>
      </c>
    </row>
    <row r="196" spans="2:65" s="1" customFormat="1" ht="24.2" customHeight="1">
      <c r="B196" s="124"/>
      <c r="C196" s="150" t="s">
        <v>7</v>
      </c>
      <c r="D196" s="150" t="s">
        <v>128</v>
      </c>
      <c r="E196" s="151" t="s">
        <v>651</v>
      </c>
      <c r="F196" s="152" t="s">
        <v>652</v>
      </c>
      <c r="G196" s="153" t="s">
        <v>334</v>
      </c>
      <c r="H196" s="154">
        <v>1</v>
      </c>
      <c r="I196" s="155"/>
      <c r="J196" s="156">
        <f t="shared" ref="J196:J201" si="5">ROUND(I196*H196,2)</f>
        <v>0</v>
      </c>
      <c r="K196" s="157"/>
      <c r="L196" s="33"/>
      <c r="M196" s="158" t="s">
        <v>1</v>
      </c>
      <c r="N196" s="123" t="s">
        <v>35</v>
      </c>
      <c r="P196" s="159">
        <f t="shared" ref="P196:P201" si="6">O196*H196</f>
        <v>0</v>
      </c>
      <c r="Q196" s="159">
        <v>2E-3</v>
      </c>
      <c r="R196" s="159">
        <f t="shared" ref="R196:R201" si="7">Q196*H196</f>
        <v>2E-3</v>
      </c>
      <c r="S196" s="159">
        <v>0</v>
      </c>
      <c r="T196" s="160">
        <f t="shared" ref="T196:T201" si="8">S196*H196</f>
        <v>0</v>
      </c>
      <c r="AR196" s="161" t="s">
        <v>132</v>
      </c>
      <c r="AT196" s="161" t="s">
        <v>128</v>
      </c>
      <c r="AU196" s="161" t="s">
        <v>80</v>
      </c>
      <c r="AY196" s="16" t="s">
        <v>126</v>
      </c>
      <c r="BE196" s="92">
        <f t="shared" ref="BE196:BE201" si="9">IF(N196="základní",J196,0)</f>
        <v>0</v>
      </c>
      <c r="BF196" s="92">
        <f t="shared" ref="BF196:BF201" si="10">IF(N196="snížená",J196,0)</f>
        <v>0</v>
      </c>
      <c r="BG196" s="92">
        <f t="shared" ref="BG196:BG201" si="11">IF(N196="zákl. přenesená",J196,0)</f>
        <v>0</v>
      </c>
      <c r="BH196" s="92">
        <f t="shared" ref="BH196:BH201" si="12">IF(N196="sníž. přenesená",J196,0)</f>
        <v>0</v>
      </c>
      <c r="BI196" s="92">
        <f t="shared" ref="BI196:BI201" si="13">IF(N196="nulová",J196,0)</f>
        <v>0</v>
      </c>
      <c r="BJ196" s="16" t="s">
        <v>78</v>
      </c>
      <c r="BK196" s="92">
        <f t="shared" ref="BK196:BK201" si="14">ROUND(I196*H196,2)</f>
        <v>0</v>
      </c>
      <c r="BL196" s="16" t="s">
        <v>132</v>
      </c>
      <c r="BM196" s="161" t="s">
        <v>653</v>
      </c>
    </row>
    <row r="197" spans="2:65" s="1" customFormat="1" ht="21.75" customHeight="1">
      <c r="B197" s="124"/>
      <c r="C197" s="185" t="s">
        <v>247</v>
      </c>
      <c r="D197" s="185" t="s">
        <v>310</v>
      </c>
      <c r="E197" s="186" t="s">
        <v>654</v>
      </c>
      <c r="F197" s="187" t="s">
        <v>655</v>
      </c>
      <c r="G197" s="188" t="s">
        <v>334</v>
      </c>
      <c r="H197" s="189">
        <v>1</v>
      </c>
      <c r="I197" s="190"/>
      <c r="J197" s="191">
        <f t="shared" si="5"/>
        <v>0</v>
      </c>
      <c r="K197" s="192"/>
      <c r="L197" s="193"/>
      <c r="M197" s="194" t="s">
        <v>1</v>
      </c>
      <c r="N197" s="195" t="s">
        <v>35</v>
      </c>
      <c r="P197" s="159">
        <f t="shared" si="6"/>
        <v>0</v>
      </c>
      <c r="Q197" s="159">
        <v>4.58</v>
      </c>
      <c r="R197" s="159">
        <f t="shared" si="7"/>
        <v>4.58</v>
      </c>
      <c r="S197" s="159">
        <v>0</v>
      </c>
      <c r="T197" s="160">
        <f t="shared" si="8"/>
        <v>0</v>
      </c>
      <c r="AR197" s="161" t="s">
        <v>164</v>
      </c>
      <c r="AT197" s="161" t="s">
        <v>310</v>
      </c>
      <c r="AU197" s="161" t="s">
        <v>80</v>
      </c>
      <c r="AY197" s="16" t="s">
        <v>126</v>
      </c>
      <c r="BE197" s="92">
        <f t="shared" si="9"/>
        <v>0</v>
      </c>
      <c r="BF197" s="92">
        <f t="shared" si="10"/>
        <v>0</v>
      </c>
      <c r="BG197" s="92">
        <f t="shared" si="11"/>
        <v>0</v>
      </c>
      <c r="BH197" s="92">
        <f t="shared" si="12"/>
        <v>0</v>
      </c>
      <c r="BI197" s="92">
        <f t="shared" si="13"/>
        <v>0</v>
      </c>
      <c r="BJ197" s="16" t="s">
        <v>78</v>
      </c>
      <c r="BK197" s="92">
        <f t="shared" si="14"/>
        <v>0</v>
      </c>
      <c r="BL197" s="16" t="s">
        <v>132</v>
      </c>
      <c r="BM197" s="161" t="s">
        <v>656</v>
      </c>
    </row>
    <row r="198" spans="2:65" s="1" customFormat="1" ht="24.2" customHeight="1">
      <c r="B198" s="124"/>
      <c r="C198" s="150" t="s">
        <v>256</v>
      </c>
      <c r="D198" s="150" t="s">
        <v>128</v>
      </c>
      <c r="E198" s="151" t="s">
        <v>657</v>
      </c>
      <c r="F198" s="152" t="s">
        <v>658</v>
      </c>
      <c r="G198" s="153" t="s">
        <v>334</v>
      </c>
      <c r="H198" s="154">
        <v>4</v>
      </c>
      <c r="I198" s="155"/>
      <c r="J198" s="156">
        <f t="shared" si="5"/>
        <v>0</v>
      </c>
      <c r="K198" s="157"/>
      <c r="L198" s="33"/>
      <c r="M198" s="158" t="s">
        <v>1</v>
      </c>
      <c r="N198" s="123" t="s">
        <v>35</v>
      </c>
      <c r="P198" s="159">
        <f t="shared" si="6"/>
        <v>0</v>
      </c>
      <c r="Q198" s="159">
        <v>2E-3</v>
      </c>
      <c r="R198" s="159">
        <f t="shared" si="7"/>
        <v>8.0000000000000002E-3</v>
      </c>
      <c r="S198" s="159">
        <v>0</v>
      </c>
      <c r="T198" s="160">
        <f t="shared" si="8"/>
        <v>0</v>
      </c>
      <c r="AR198" s="161" t="s">
        <v>132</v>
      </c>
      <c r="AT198" s="161" t="s">
        <v>128</v>
      </c>
      <c r="AU198" s="161" t="s">
        <v>80</v>
      </c>
      <c r="AY198" s="16" t="s">
        <v>126</v>
      </c>
      <c r="BE198" s="92">
        <f t="shared" si="9"/>
        <v>0</v>
      </c>
      <c r="BF198" s="92">
        <f t="shared" si="10"/>
        <v>0</v>
      </c>
      <c r="BG198" s="92">
        <f t="shared" si="11"/>
        <v>0</v>
      </c>
      <c r="BH198" s="92">
        <f t="shared" si="12"/>
        <v>0</v>
      </c>
      <c r="BI198" s="92">
        <f t="shared" si="13"/>
        <v>0</v>
      </c>
      <c r="BJ198" s="16" t="s">
        <v>78</v>
      </c>
      <c r="BK198" s="92">
        <f t="shared" si="14"/>
        <v>0</v>
      </c>
      <c r="BL198" s="16" t="s">
        <v>132</v>
      </c>
      <c r="BM198" s="161" t="s">
        <v>659</v>
      </c>
    </row>
    <row r="199" spans="2:65" s="1" customFormat="1" ht="21.75" customHeight="1">
      <c r="B199" s="124"/>
      <c r="C199" s="185" t="s">
        <v>262</v>
      </c>
      <c r="D199" s="185" t="s">
        <v>310</v>
      </c>
      <c r="E199" s="186" t="s">
        <v>660</v>
      </c>
      <c r="F199" s="187" t="s">
        <v>661</v>
      </c>
      <c r="G199" s="188" t="s">
        <v>334</v>
      </c>
      <c r="H199" s="189">
        <v>4</v>
      </c>
      <c r="I199" s="190"/>
      <c r="J199" s="191">
        <f t="shared" si="5"/>
        <v>0</v>
      </c>
      <c r="K199" s="192"/>
      <c r="L199" s="193"/>
      <c r="M199" s="194" t="s">
        <v>1</v>
      </c>
      <c r="N199" s="195" t="s">
        <v>35</v>
      </c>
      <c r="P199" s="159">
        <f t="shared" si="6"/>
        <v>0</v>
      </c>
      <c r="Q199" s="159">
        <v>1.74</v>
      </c>
      <c r="R199" s="159">
        <f t="shared" si="7"/>
        <v>6.96</v>
      </c>
      <c r="S199" s="159">
        <v>0</v>
      </c>
      <c r="T199" s="160">
        <f t="shared" si="8"/>
        <v>0</v>
      </c>
      <c r="AR199" s="161" t="s">
        <v>164</v>
      </c>
      <c r="AT199" s="161" t="s">
        <v>310</v>
      </c>
      <c r="AU199" s="161" t="s">
        <v>80</v>
      </c>
      <c r="AY199" s="16" t="s">
        <v>126</v>
      </c>
      <c r="BE199" s="92">
        <f t="shared" si="9"/>
        <v>0</v>
      </c>
      <c r="BF199" s="92">
        <f t="shared" si="10"/>
        <v>0</v>
      </c>
      <c r="BG199" s="92">
        <f t="shared" si="11"/>
        <v>0</v>
      </c>
      <c r="BH199" s="92">
        <f t="shared" si="12"/>
        <v>0</v>
      </c>
      <c r="BI199" s="92">
        <f t="shared" si="13"/>
        <v>0</v>
      </c>
      <c r="BJ199" s="16" t="s">
        <v>78</v>
      </c>
      <c r="BK199" s="92">
        <f t="shared" si="14"/>
        <v>0</v>
      </c>
      <c r="BL199" s="16" t="s">
        <v>132</v>
      </c>
      <c r="BM199" s="161" t="s">
        <v>662</v>
      </c>
    </row>
    <row r="200" spans="2:65" s="1" customFormat="1" ht="24.2" customHeight="1">
      <c r="B200" s="124"/>
      <c r="C200" s="150" t="s">
        <v>268</v>
      </c>
      <c r="D200" s="150" t="s">
        <v>128</v>
      </c>
      <c r="E200" s="151" t="s">
        <v>663</v>
      </c>
      <c r="F200" s="152" t="s">
        <v>664</v>
      </c>
      <c r="G200" s="153" t="s">
        <v>334</v>
      </c>
      <c r="H200" s="154">
        <v>1</v>
      </c>
      <c r="I200" s="155"/>
      <c r="J200" s="156">
        <f t="shared" si="5"/>
        <v>0</v>
      </c>
      <c r="K200" s="157"/>
      <c r="L200" s="33"/>
      <c r="M200" s="158" t="s">
        <v>1</v>
      </c>
      <c r="N200" s="123" t="s">
        <v>35</v>
      </c>
      <c r="P200" s="159">
        <f t="shared" si="6"/>
        <v>0</v>
      </c>
      <c r="Q200" s="159">
        <v>0</v>
      </c>
      <c r="R200" s="159">
        <f t="shared" si="7"/>
        <v>0</v>
      </c>
      <c r="S200" s="159">
        <v>0</v>
      </c>
      <c r="T200" s="160">
        <f t="shared" si="8"/>
        <v>0</v>
      </c>
      <c r="AR200" s="161" t="s">
        <v>132</v>
      </c>
      <c r="AT200" s="161" t="s">
        <v>128</v>
      </c>
      <c r="AU200" s="161" t="s">
        <v>80</v>
      </c>
      <c r="AY200" s="16" t="s">
        <v>126</v>
      </c>
      <c r="BE200" s="92">
        <f t="shared" si="9"/>
        <v>0</v>
      </c>
      <c r="BF200" s="92">
        <f t="shared" si="10"/>
        <v>0</v>
      </c>
      <c r="BG200" s="92">
        <f t="shared" si="11"/>
        <v>0</v>
      </c>
      <c r="BH200" s="92">
        <f t="shared" si="12"/>
        <v>0</v>
      </c>
      <c r="BI200" s="92">
        <f t="shared" si="13"/>
        <v>0</v>
      </c>
      <c r="BJ200" s="16" t="s">
        <v>78</v>
      </c>
      <c r="BK200" s="92">
        <f t="shared" si="14"/>
        <v>0</v>
      </c>
      <c r="BL200" s="16" t="s">
        <v>132</v>
      </c>
      <c r="BM200" s="161" t="s">
        <v>665</v>
      </c>
    </row>
    <row r="201" spans="2:65" s="1" customFormat="1" ht="16.5" customHeight="1">
      <c r="B201" s="124"/>
      <c r="C201" s="185" t="s">
        <v>273</v>
      </c>
      <c r="D201" s="185" t="s">
        <v>310</v>
      </c>
      <c r="E201" s="186" t="s">
        <v>666</v>
      </c>
      <c r="F201" s="187" t="s">
        <v>667</v>
      </c>
      <c r="G201" s="188" t="s">
        <v>334</v>
      </c>
      <c r="H201" s="189">
        <v>1</v>
      </c>
      <c r="I201" s="190"/>
      <c r="J201" s="191">
        <f t="shared" si="5"/>
        <v>0</v>
      </c>
      <c r="K201" s="192"/>
      <c r="L201" s="193"/>
      <c r="M201" s="194" t="s">
        <v>1</v>
      </c>
      <c r="N201" s="195" t="s">
        <v>35</v>
      </c>
      <c r="P201" s="159">
        <f t="shared" si="6"/>
        <v>0</v>
      </c>
      <c r="Q201" s="159">
        <v>1.1180000000000001</v>
      </c>
      <c r="R201" s="159">
        <f t="shared" si="7"/>
        <v>1.1180000000000001</v>
      </c>
      <c r="S201" s="159">
        <v>0</v>
      </c>
      <c r="T201" s="160">
        <f t="shared" si="8"/>
        <v>0</v>
      </c>
      <c r="AR201" s="161" t="s">
        <v>164</v>
      </c>
      <c r="AT201" s="161" t="s">
        <v>310</v>
      </c>
      <c r="AU201" s="161" t="s">
        <v>80</v>
      </c>
      <c r="AY201" s="16" t="s">
        <v>126</v>
      </c>
      <c r="BE201" s="92">
        <f t="shared" si="9"/>
        <v>0</v>
      </c>
      <c r="BF201" s="92">
        <f t="shared" si="10"/>
        <v>0</v>
      </c>
      <c r="BG201" s="92">
        <f t="shared" si="11"/>
        <v>0</v>
      </c>
      <c r="BH201" s="92">
        <f t="shared" si="12"/>
        <v>0</v>
      </c>
      <c r="BI201" s="92">
        <f t="shared" si="13"/>
        <v>0</v>
      </c>
      <c r="BJ201" s="16" t="s">
        <v>78</v>
      </c>
      <c r="BK201" s="92">
        <f t="shared" si="14"/>
        <v>0</v>
      </c>
      <c r="BL201" s="16" t="s">
        <v>132</v>
      </c>
      <c r="BM201" s="161" t="s">
        <v>668</v>
      </c>
    </row>
    <row r="202" spans="2:65" s="1" customFormat="1" ht="19.5">
      <c r="B202" s="33"/>
      <c r="D202" s="162" t="s">
        <v>134</v>
      </c>
      <c r="F202" s="163" t="s">
        <v>669</v>
      </c>
      <c r="I202" s="125"/>
      <c r="L202" s="33"/>
      <c r="M202" s="164"/>
      <c r="T202" s="56"/>
      <c r="AT202" s="16" t="s">
        <v>134</v>
      </c>
      <c r="AU202" s="16" t="s">
        <v>80</v>
      </c>
    </row>
    <row r="203" spans="2:65" s="1" customFormat="1" ht="16.5" customHeight="1">
      <c r="B203" s="124"/>
      <c r="C203" s="150" t="s">
        <v>279</v>
      </c>
      <c r="D203" s="150" t="s">
        <v>128</v>
      </c>
      <c r="E203" s="151" t="s">
        <v>670</v>
      </c>
      <c r="F203" s="152" t="s">
        <v>671</v>
      </c>
      <c r="G203" s="153" t="s">
        <v>334</v>
      </c>
      <c r="H203" s="154">
        <v>1</v>
      </c>
      <c r="I203" s="155"/>
      <c r="J203" s="156">
        <f>ROUND(I203*H203,2)</f>
        <v>0</v>
      </c>
      <c r="K203" s="157"/>
      <c r="L203" s="33"/>
      <c r="M203" s="158" t="s">
        <v>1</v>
      </c>
      <c r="N203" s="123" t="s">
        <v>35</v>
      </c>
      <c r="P203" s="159">
        <f>O203*H203</f>
        <v>0</v>
      </c>
      <c r="Q203" s="159">
        <v>0</v>
      </c>
      <c r="R203" s="159">
        <f>Q203*H203</f>
        <v>0</v>
      </c>
      <c r="S203" s="159">
        <v>0</v>
      </c>
      <c r="T203" s="160">
        <f>S203*H203</f>
        <v>0</v>
      </c>
      <c r="AR203" s="161" t="s">
        <v>132</v>
      </c>
      <c r="AT203" s="161" t="s">
        <v>128</v>
      </c>
      <c r="AU203" s="161" t="s">
        <v>80</v>
      </c>
      <c r="AY203" s="16" t="s">
        <v>126</v>
      </c>
      <c r="BE203" s="92">
        <f>IF(N203="základní",J203,0)</f>
        <v>0</v>
      </c>
      <c r="BF203" s="92">
        <f>IF(N203="snížená",J203,0)</f>
        <v>0</v>
      </c>
      <c r="BG203" s="92">
        <f>IF(N203="zákl. přenesená",J203,0)</f>
        <v>0</v>
      </c>
      <c r="BH203" s="92">
        <f>IF(N203="sníž. přenesená",J203,0)</f>
        <v>0</v>
      </c>
      <c r="BI203" s="92">
        <f>IF(N203="nulová",J203,0)</f>
        <v>0</v>
      </c>
      <c r="BJ203" s="16" t="s">
        <v>78</v>
      </c>
      <c r="BK203" s="92">
        <f>ROUND(I203*H203,2)</f>
        <v>0</v>
      </c>
      <c r="BL203" s="16" t="s">
        <v>132</v>
      </c>
      <c r="BM203" s="161" t="s">
        <v>672</v>
      </c>
    </row>
    <row r="204" spans="2:65" s="1" customFormat="1" ht="39">
      <c r="B204" s="33"/>
      <c r="D204" s="162" t="s">
        <v>134</v>
      </c>
      <c r="F204" s="163" t="s">
        <v>673</v>
      </c>
      <c r="I204" s="125"/>
      <c r="L204" s="33"/>
      <c r="M204" s="164"/>
      <c r="T204" s="56"/>
      <c r="AT204" s="16" t="s">
        <v>134</v>
      </c>
      <c r="AU204" s="16" t="s">
        <v>80</v>
      </c>
    </row>
    <row r="205" spans="2:65" s="1" customFormat="1" ht="16.5" customHeight="1">
      <c r="B205" s="124"/>
      <c r="C205" s="150" t="s">
        <v>284</v>
      </c>
      <c r="D205" s="150" t="s">
        <v>128</v>
      </c>
      <c r="E205" s="151" t="s">
        <v>674</v>
      </c>
      <c r="F205" s="152" t="s">
        <v>675</v>
      </c>
      <c r="G205" s="153" t="s">
        <v>334</v>
      </c>
      <c r="H205" s="154">
        <v>1</v>
      </c>
      <c r="I205" s="155"/>
      <c r="J205" s="156">
        <f>ROUND(I205*H205,2)</f>
        <v>0</v>
      </c>
      <c r="K205" s="157"/>
      <c r="L205" s="33"/>
      <c r="M205" s="158" t="s">
        <v>1</v>
      </c>
      <c r="N205" s="123" t="s">
        <v>35</v>
      </c>
      <c r="P205" s="159">
        <f>O205*H205</f>
        <v>0</v>
      </c>
      <c r="Q205" s="159">
        <v>0</v>
      </c>
      <c r="R205" s="159">
        <f>Q205*H205</f>
        <v>0</v>
      </c>
      <c r="S205" s="159">
        <v>0</v>
      </c>
      <c r="T205" s="160">
        <f>S205*H205</f>
        <v>0</v>
      </c>
      <c r="AR205" s="161" t="s">
        <v>132</v>
      </c>
      <c r="AT205" s="161" t="s">
        <v>128</v>
      </c>
      <c r="AU205" s="161" t="s">
        <v>80</v>
      </c>
      <c r="AY205" s="16" t="s">
        <v>126</v>
      </c>
      <c r="BE205" s="92">
        <f>IF(N205="základní",J205,0)</f>
        <v>0</v>
      </c>
      <c r="BF205" s="92">
        <f>IF(N205="snížená",J205,0)</f>
        <v>0</v>
      </c>
      <c r="BG205" s="92">
        <f>IF(N205="zákl. přenesená",J205,0)</f>
        <v>0</v>
      </c>
      <c r="BH205" s="92">
        <f>IF(N205="sníž. přenesená",J205,0)</f>
        <v>0</v>
      </c>
      <c r="BI205" s="92">
        <f>IF(N205="nulová",J205,0)</f>
        <v>0</v>
      </c>
      <c r="BJ205" s="16" t="s">
        <v>78</v>
      </c>
      <c r="BK205" s="92">
        <f>ROUND(I205*H205,2)</f>
        <v>0</v>
      </c>
      <c r="BL205" s="16" t="s">
        <v>132</v>
      </c>
      <c r="BM205" s="161" t="s">
        <v>676</v>
      </c>
    </row>
    <row r="206" spans="2:65" s="1" customFormat="1" ht="29.25">
      <c r="B206" s="33"/>
      <c r="D206" s="162" t="s">
        <v>134</v>
      </c>
      <c r="F206" s="163" t="s">
        <v>677</v>
      </c>
      <c r="I206" s="125"/>
      <c r="L206" s="33"/>
      <c r="M206" s="164"/>
      <c r="T206" s="56"/>
      <c r="AT206" s="16" t="s">
        <v>134</v>
      </c>
      <c r="AU206" s="16" t="s">
        <v>80</v>
      </c>
    </row>
    <row r="207" spans="2:65" s="11" customFormat="1" ht="22.9" customHeight="1">
      <c r="B207" s="138"/>
      <c r="D207" s="139" t="s">
        <v>69</v>
      </c>
      <c r="E207" s="148" t="s">
        <v>132</v>
      </c>
      <c r="F207" s="148" t="s">
        <v>351</v>
      </c>
      <c r="I207" s="141"/>
      <c r="J207" s="149">
        <f>BK207</f>
        <v>0</v>
      </c>
      <c r="L207" s="138"/>
      <c r="M207" s="143"/>
      <c r="P207" s="144">
        <f>SUM(P208:P215)</f>
        <v>0</v>
      </c>
      <c r="R207" s="144">
        <f>SUM(R208:R215)</f>
        <v>1.06277</v>
      </c>
      <c r="T207" s="145">
        <f>SUM(T208:T215)</f>
        <v>0</v>
      </c>
      <c r="AR207" s="139" t="s">
        <v>78</v>
      </c>
      <c r="AT207" s="146" t="s">
        <v>69</v>
      </c>
      <c r="AU207" s="146" t="s">
        <v>78</v>
      </c>
      <c r="AY207" s="139" t="s">
        <v>126</v>
      </c>
      <c r="BK207" s="147">
        <f>SUM(BK208:BK215)</f>
        <v>0</v>
      </c>
    </row>
    <row r="208" spans="2:65" s="1" customFormat="1" ht="16.5" customHeight="1">
      <c r="B208" s="124"/>
      <c r="C208" s="150" t="s">
        <v>290</v>
      </c>
      <c r="D208" s="150" t="s">
        <v>128</v>
      </c>
      <c r="E208" s="151" t="s">
        <v>353</v>
      </c>
      <c r="F208" s="152" t="s">
        <v>354</v>
      </c>
      <c r="G208" s="153" t="s">
        <v>179</v>
      </c>
      <c r="H208" s="154">
        <v>1.944</v>
      </c>
      <c r="I208" s="155"/>
      <c r="J208" s="156">
        <f>ROUND(I208*H208,2)</f>
        <v>0</v>
      </c>
      <c r="K208" s="157"/>
      <c r="L208" s="33"/>
      <c r="M208" s="158" t="s">
        <v>1</v>
      </c>
      <c r="N208" s="123" t="s">
        <v>35</v>
      </c>
      <c r="P208" s="159">
        <f>O208*H208</f>
        <v>0</v>
      </c>
      <c r="Q208" s="159">
        <v>0</v>
      </c>
      <c r="R208" s="159">
        <f>Q208*H208</f>
        <v>0</v>
      </c>
      <c r="S208" s="159">
        <v>0</v>
      </c>
      <c r="T208" s="160">
        <f>S208*H208</f>
        <v>0</v>
      </c>
      <c r="AR208" s="161" t="s">
        <v>132</v>
      </c>
      <c r="AT208" s="161" t="s">
        <v>128</v>
      </c>
      <c r="AU208" s="161" t="s">
        <v>80</v>
      </c>
      <c r="AY208" s="16" t="s">
        <v>126</v>
      </c>
      <c r="BE208" s="92">
        <f>IF(N208="základní",J208,0)</f>
        <v>0</v>
      </c>
      <c r="BF208" s="92">
        <f>IF(N208="snížená",J208,0)</f>
        <v>0</v>
      </c>
      <c r="BG208" s="92">
        <f>IF(N208="zákl. přenesená",J208,0)</f>
        <v>0</v>
      </c>
      <c r="BH208" s="92">
        <f>IF(N208="sníž. přenesená",J208,0)</f>
        <v>0</v>
      </c>
      <c r="BI208" s="92">
        <f>IF(N208="nulová",J208,0)</f>
        <v>0</v>
      </c>
      <c r="BJ208" s="16" t="s">
        <v>78</v>
      </c>
      <c r="BK208" s="92">
        <f>ROUND(I208*H208,2)</f>
        <v>0</v>
      </c>
      <c r="BL208" s="16" t="s">
        <v>132</v>
      </c>
      <c r="BM208" s="161" t="s">
        <v>678</v>
      </c>
    </row>
    <row r="209" spans="2:65" s="12" customFormat="1">
      <c r="B209" s="165"/>
      <c r="D209" s="162" t="s">
        <v>158</v>
      </c>
      <c r="E209" s="166" t="s">
        <v>1</v>
      </c>
      <c r="F209" s="167" t="s">
        <v>679</v>
      </c>
      <c r="H209" s="168">
        <v>1.944</v>
      </c>
      <c r="I209" s="169"/>
      <c r="L209" s="165"/>
      <c r="M209" s="170"/>
      <c r="T209" s="171"/>
      <c r="AT209" s="166" t="s">
        <v>158</v>
      </c>
      <c r="AU209" s="166" t="s">
        <v>80</v>
      </c>
      <c r="AV209" s="12" t="s">
        <v>80</v>
      </c>
      <c r="AW209" s="12" t="s">
        <v>26</v>
      </c>
      <c r="AX209" s="12" t="s">
        <v>78</v>
      </c>
      <c r="AY209" s="166" t="s">
        <v>126</v>
      </c>
    </row>
    <row r="210" spans="2:65" s="1" customFormat="1" ht="16.5" customHeight="1">
      <c r="B210" s="124"/>
      <c r="C210" s="150" t="s">
        <v>297</v>
      </c>
      <c r="D210" s="150" t="s">
        <v>128</v>
      </c>
      <c r="E210" s="151" t="s">
        <v>680</v>
      </c>
      <c r="F210" s="152" t="s">
        <v>681</v>
      </c>
      <c r="G210" s="153" t="s">
        <v>179</v>
      </c>
      <c r="H210" s="154">
        <v>0.91900000000000004</v>
      </c>
      <c r="I210" s="155"/>
      <c r="J210" s="156">
        <f>ROUND(I210*H210,2)</f>
        <v>0</v>
      </c>
      <c r="K210" s="157"/>
      <c r="L210" s="33"/>
      <c r="M210" s="158" t="s">
        <v>1</v>
      </c>
      <c r="N210" s="123" t="s">
        <v>35</v>
      </c>
      <c r="P210" s="159">
        <f>O210*H210</f>
        <v>0</v>
      </c>
      <c r="Q210" s="159">
        <v>0</v>
      </c>
      <c r="R210" s="159">
        <f>Q210*H210</f>
        <v>0</v>
      </c>
      <c r="S210" s="159">
        <v>0</v>
      </c>
      <c r="T210" s="160">
        <f>S210*H210</f>
        <v>0</v>
      </c>
      <c r="AR210" s="161" t="s">
        <v>132</v>
      </c>
      <c r="AT210" s="161" t="s">
        <v>128</v>
      </c>
      <c r="AU210" s="161" t="s">
        <v>80</v>
      </c>
      <c r="AY210" s="16" t="s">
        <v>126</v>
      </c>
      <c r="BE210" s="92">
        <f>IF(N210="základní",J210,0)</f>
        <v>0</v>
      </c>
      <c r="BF210" s="92">
        <f>IF(N210="snížená",J210,0)</f>
        <v>0</v>
      </c>
      <c r="BG210" s="92">
        <f>IF(N210="zákl. přenesená",J210,0)</f>
        <v>0</v>
      </c>
      <c r="BH210" s="92">
        <f>IF(N210="sníž. přenesená",J210,0)</f>
        <v>0</v>
      </c>
      <c r="BI210" s="92">
        <f>IF(N210="nulová",J210,0)</f>
        <v>0</v>
      </c>
      <c r="BJ210" s="16" t="s">
        <v>78</v>
      </c>
      <c r="BK210" s="92">
        <f>ROUND(I210*H210,2)</f>
        <v>0</v>
      </c>
      <c r="BL210" s="16" t="s">
        <v>132</v>
      </c>
      <c r="BM210" s="161" t="s">
        <v>682</v>
      </c>
    </row>
    <row r="211" spans="2:65" s="12" customFormat="1">
      <c r="B211" s="165"/>
      <c r="D211" s="162" t="s">
        <v>158</v>
      </c>
      <c r="E211" s="166" t="s">
        <v>1</v>
      </c>
      <c r="F211" s="167" t="s">
        <v>683</v>
      </c>
      <c r="H211" s="168">
        <v>0.91900000000000004</v>
      </c>
      <c r="I211" s="169"/>
      <c r="L211" s="165"/>
      <c r="M211" s="170"/>
      <c r="T211" s="171"/>
      <c r="AT211" s="166" t="s">
        <v>158</v>
      </c>
      <c r="AU211" s="166" t="s">
        <v>80</v>
      </c>
      <c r="AV211" s="12" t="s">
        <v>80</v>
      </c>
      <c r="AW211" s="12" t="s">
        <v>26</v>
      </c>
      <c r="AX211" s="12" t="s">
        <v>78</v>
      </c>
      <c r="AY211" s="166" t="s">
        <v>126</v>
      </c>
    </row>
    <row r="212" spans="2:65" s="1" customFormat="1" ht="24.2" customHeight="1">
      <c r="B212" s="124"/>
      <c r="C212" s="150" t="s">
        <v>302</v>
      </c>
      <c r="D212" s="150" t="s">
        <v>128</v>
      </c>
      <c r="E212" s="151" t="s">
        <v>684</v>
      </c>
      <c r="F212" s="152" t="s">
        <v>685</v>
      </c>
      <c r="G212" s="153" t="s">
        <v>179</v>
      </c>
      <c r="H212" s="154">
        <v>0.86399999999999999</v>
      </c>
      <c r="I212" s="155"/>
      <c r="J212" s="156">
        <f>ROUND(I212*H212,2)</f>
        <v>0</v>
      </c>
      <c r="K212" s="157"/>
      <c r="L212" s="33"/>
      <c r="M212" s="158" t="s">
        <v>1</v>
      </c>
      <c r="N212" s="123" t="s">
        <v>35</v>
      </c>
      <c r="P212" s="159">
        <f>O212*H212</f>
        <v>0</v>
      </c>
      <c r="Q212" s="159">
        <v>0</v>
      </c>
      <c r="R212" s="159">
        <f>Q212*H212</f>
        <v>0</v>
      </c>
      <c r="S212" s="159">
        <v>0</v>
      </c>
      <c r="T212" s="160">
        <f>S212*H212</f>
        <v>0</v>
      </c>
      <c r="AR212" s="161" t="s">
        <v>132</v>
      </c>
      <c r="AT212" s="161" t="s">
        <v>128</v>
      </c>
      <c r="AU212" s="161" t="s">
        <v>80</v>
      </c>
      <c r="AY212" s="16" t="s">
        <v>126</v>
      </c>
      <c r="BE212" s="92">
        <f>IF(N212="základní",J212,0)</f>
        <v>0</v>
      </c>
      <c r="BF212" s="92">
        <f>IF(N212="snížená",J212,0)</f>
        <v>0</v>
      </c>
      <c r="BG212" s="92">
        <f>IF(N212="zákl. přenesená",J212,0)</f>
        <v>0</v>
      </c>
      <c r="BH212" s="92">
        <f>IF(N212="sníž. přenesená",J212,0)</f>
        <v>0</v>
      </c>
      <c r="BI212" s="92">
        <f>IF(N212="nulová",J212,0)</f>
        <v>0</v>
      </c>
      <c r="BJ212" s="16" t="s">
        <v>78</v>
      </c>
      <c r="BK212" s="92">
        <f>ROUND(I212*H212,2)</f>
        <v>0</v>
      </c>
      <c r="BL212" s="16" t="s">
        <v>132</v>
      </c>
      <c r="BM212" s="161" t="s">
        <v>686</v>
      </c>
    </row>
    <row r="213" spans="2:65" s="12" customFormat="1">
      <c r="B213" s="165"/>
      <c r="D213" s="162" t="s">
        <v>158</v>
      </c>
      <c r="E213" s="166" t="s">
        <v>1</v>
      </c>
      <c r="F213" s="167" t="s">
        <v>687</v>
      </c>
      <c r="H213" s="168">
        <v>0.86399999999999999</v>
      </c>
      <c r="I213" s="169"/>
      <c r="L213" s="165"/>
      <c r="M213" s="170"/>
      <c r="T213" s="171"/>
      <c r="AT213" s="166" t="s">
        <v>158</v>
      </c>
      <c r="AU213" s="166" t="s">
        <v>80</v>
      </c>
      <c r="AV213" s="12" t="s">
        <v>80</v>
      </c>
      <c r="AW213" s="12" t="s">
        <v>26</v>
      </c>
      <c r="AX213" s="12" t="s">
        <v>78</v>
      </c>
      <c r="AY213" s="166" t="s">
        <v>126</v>
      </c>
    </row>
    <row r="214" spans="2:65" s="1" customFormat="1" ht="24.2" customHeight="1">
      <c r="B214" s="124"/>
      <c r="C214" s="150" t="s">
        <v>309</v>
      </c>
      <c r="D214" s="150" t="s">
        <v>128</v>
      </c>
      <c r="E214" s="151" t="s">
        <v>688</v>
      </c>
      <c r="F214" s="152" t="s">
        <v>689</v>
      </c>
      <c r="G214" s="153" t="s">
        <v>334</v>
      </c>
      <c r="H214" s="154">
        <v>1</v>
      </c>
      <c r="I214" s="155"/>
      <c r="J214" s="156">
        <f>ROUND(I214*H214,2)</f>
        <v>0</v>
      </c>
      <c r="K214" s="157"/>
      <c r="L214" s="33"/>
      <c r="M214" s="158" t="s">
        <v>1</v>
      </c>
      <c r="N214" s="123" t="s">
        <v>35</v>
      </c>
      <c r="P214" s="159">
        <f>O214*H214</f>
        <v>0</v>
      </c>
      <c r="Q214" s="159">
        <v>1.06277</v>
      </c>
      <c r="R214" s="159">
        <f>Q214*H214</f>
        <v>1.06277</v>
      </c>
      <c r="S214" s="159">
        <v>0</v>
      </c>
      <c r="T214" s="160">
        <f>S214*H214</f>
        <v>0</v>
      </c>
      <c r="AR214" s="161" t="s">
        <v>132</v>
      </c>
      <c r="AT214" s="161" t="s">
        <v>128</v>
      </c>
      <c r="AU214" s="161" t="s">
        <v>80</v>
      </c>
      <c r="AY214" s="16" t="s">
        <v>126</v>
      </c>
      <c r="BE214" s="92">
        <f>IF(N214="základní",J214,0)</f>
        <v>0</v>
      </c>
      <c r="BF214" s="92">
        <f>IF(N214="snížená",J214,0)</f>
        <v>0</v>
      </c>
      <c r="BG214" s="92">
        <f>IF(N214="zákl. přenesená",J214,0)</f>
        <v>0</v>
      </c>
      <c r="BH214" s="92">
        <f>IF(N214="sníž. přenesená",J214,0)</f>
        <v>0</v>
      </c>
      <c r="BI214" s="92">
        <f>IF(N214="nulová",J214,0)</f>
        <v>0</v>
      </c>
      <c r="BJ214" s="16" t="s">
        <v>78</v>
      </c>
      <c r="BK214" s="92">
        <f>ROUND(I214*H214,2)</f>
        <v>0</v>
      </c>
      <c r="BL214" s="16" t="s">
        <v>132</v>
      </c>
      <c r="BM214" s="161" t="s">
        <v>690</v>
      </c>
    </row>
    <row r="215" spans="2:65" s="1" customFormat="1" ht="19.5">
      <c r="B215" s="33"/>
      <c r="D215" s="162" t="s">
        <v>134</v>
      </c>
      <c r="F215" s="163" t="s">
        <v>691</v>
      </c>
      <c r="I215" s="125"/>
      <c r="L215" s="33"/>
      <c r="M215" s="164"/>
      <c r="T215" s="56"/>
      <c r="AT215" s="16" t="s">
        <v>134</v>
      </c>
      <c r="AU215" s="16" t="s">
        <v>80</v>
      </c>
    </row>
    <row r="216" spans="2:65" s="11" customFormat="1" ht="22.9" customHeight="1">
      <c r="B216" s="138"/>
      <c r="D216" s="139" t="s">
        <v>69</v>
      </c>
      <c r="E216" s="148" t="s">
        <v>148</v>
      </c>
      <c r="F216" s="148" t="s">
        <v>421</v>
      </c>
      <c r="I216" s="141"/>
      <c r="J216" s="149">
        <f>BK216</f>
        <v>0</v>
      </c>
      <c r="L216" s="138"/>
      <c r="M216" s="143"/>
      <c r="P216" s="144">
        <f>SUM(P217:P228)</f>
        <v>0</v>
      </c>
      <c r="R216" s="144">
        <f>SUM(R217:R228)</f>
        <v>14.645</v>
      </c>
      <c r="T216" s="145">
        <f>SUM(T217:T228)</f>
        <v>0</v>
      </c>
      <c r="AR216" s="139" t="s">
        <v>78</v>
      </c>
      <c r="AT216" s="146" t="s">
        <v>69</v>
      </c>
      <c r="AU216" s="146" t="s">
        <v>78</v>
      </c>
      <c r="AY216" s="139" t="s">
        <v>126</v>
      </c>
      <c r="BK216" s="147">
        <f>SUM(BK217:BK228)</f>
        <v>0</v>
      </c>
    </row>
    <row r="217" spans="2:65" s="1" customFormat="1" ht="21.75" customHeight="1">
      <c r="B217" s="124"/>
      <c r="C217" s="150" t="s">
        <v>315</v>
      </c>
      <c r="D217" s="150" t="s">
        <v>128</v>
      </c>
      <c r="E217" s="151" t="s">
        <v>692</v>
      </c>
      <c r="F217" s="152" t="s">
        <v>693</v>
      </c>
      <c r="G217" s="153" t="s">
        <v>138</v>
      </c>
      <c r="H217" s="154">
        <v>100</v>
      </c>
      <c r="I217" s="155"/>
      <c r="J217" s="156">
        <f>ROUND(I217*H217,2)</f>
        <v>0</v>
      </c>
      <c r="K217" s="157"/>
      <c r="L217" s="33"/>
      <c r="M217" s="158" t="s">
        <v>1</v>
      </c>
      <c r="N217" s="123" t="s">
        <v>35</v>
      </c>
      <c r="P217" s="159">
        <f>O217*H217</f>
        <v>0</v>
      </c>
      <c r="Q217" s="159">
        <v>0</v>
      </c>
      <c r="R217" s="159">
        <f>Q217*H217</f>
        <v>0</v>
      </c>
      <c r="S217" s="159">
        <v>0</v>
      </c>
      <c r="T217" s="160">
        <f>S217*H217</f>
        <v>0</v>
      </c>
      <c r="AR217" s="161" t="s">
        <v>132</v>
      </c>
      <c r="AT217" s="161" t="s">
        <v>128</v>
      </c>
      <c r="AU217" s="161" t="s">
        <v>80</v>
      </c>
      <c r="AY217" s="16" t="s">
        <v>126</v>
      </c>
      <c r="BE217" s="92">
        <f>IF(N217="základní",J217,0)</f>
        <v>0</v>
      </c>
      <c r="BF217" s="92">
        <f>IF(N217="snížená",J217,0)</f>
        <v>0</v>
      </c>
      <c r="BG217" s="92">
        <f>IF(N217="zákl. přenesená",J217,0)</f>
        <v>0</v>
      </c>
      <c r="BH217" s="92">
        <f>IF(N217="sníž. přenesená",J217,0)</f>
        <v>0</v>
      </c>
      <c r="BI217" s="92">
        <f>IF(N217="nulová",J217,0)</f>
        <v>0</v>
      </c>
      <c r="BJ217" s="16" t="s">
        <v>78</v>
      </c>
      <c r="BK217" s="92">
        <f>ROUND(I217*H217,2)</f>
        <v>0</v>
      </c>
      <c r="BL217" s="16" t="s">
        <v>132</v>
      </c>
      <c r="BM217" s="161" t="s">
        <v>694</v>
      </c>
    </row>
    <row r="218" spans="2:65" s="1" customFormat="1" ht="19.5">
      <c r="B218" s="33"/>
      <c r="D218" s="162" t="s">
        <v>134</v>
      </c>
      <c r="F218" s="163" t="s">
        <v>695</v>
      </c>
      <c r="I218" s="125"/>
      <c r="L218" s="33"/>
      <c r="M218" s="164"/>
      <c r="T218" s="56"/>
      <c r="AT218" s="16" t="s">
        <v>134</v>
      </c>
      <c r="AU218" s="16" t="s">
        <v>80</v>
      </c>
    </row>
    <row r="219" spans="2:65" s="13" customFormat="1">
      <c r="B219" s="172"/>
      <c r="D219" s="162" t="s">
        <v>158</v>
      </c>
      <c r="E219" s="173" t="s">
        <v>1</v>
      </c>
      <c r="F219" s="174" t="s">
        <v>696</v>
      </c>
      <c r="H219" s="173" t="s">
        <v>1</v>
      </c>
      <c r="I219" s="175"/>
      <c r="L219" s="172"/>
      <c r="M219" s="176"/>
      <c r="T219" s="177"/>
      <c r="AT219" s="173" t="s">
        <v>158</v>
      </c>
      <c r="AU219" s="173" t="s">
        <v>80</v>
      </c>
      <c r="AV219" s="13" t="s">
        <v>78</v>
      </c>
      <c r="AW219" s="13" t="s">
        <v>26</v>
      </c>
      <c r="AX219" s="13" t="s">
        <v>70</v>
      </c>
      <c r="AY219" s="173" t="s">
        <v>126</v>
      </c>
    </row>
    <row r="220" spans="2:65" s="12" customFormat="1">
      <c r="B220" s="165"/>
      <c r="D220" s="162" t="s">
        <v>158</v>
      </c>
      <c r="E220" s="166" t="s">
        <v>1</v>
      </c>
      <c r="F220" s="167" t="s">
        <v>697</v>
      </c>
      <c r="H220" s="168">
        <v>100</v>
      </c>
      <c r="I220" s="169"/>
      <c r="L220" s="165"/>
      <c r="M220" s="170"/>
      <c r="T220" s="171"/>
      <c r="AT220" s="166" t="s">
        <v>158</v>
      </c>
      <c r="AU220" s="166" t="s">
        <v>80</v>
      </c>
      <c r="AV220" s="12" t="s">
        <v>80</v>
      </c>
      <c r="AW220" s="12" t="s">
        <v>26</v>
      </c>
      <c r="AX220" s="12" t="s">
        <v>78</v>
      </c>
      <c r="AY220" s="166" t="s">
        <v>126</v>
      </c>
    </row>
    <row r="221" spans="2:65" s="1" customFormat="1" ht="21.75" customHeight="1">
      <c r="B221" s="124"/>
      <c r="C221" s="150" t="s">
        <v>320</v>
      </c>
      <c r="D221" s="150" t="s">
        <v>128</v>
      </c>
      <c r="E221" s="151" t="s">
        <v>698</v>
      </c>
      <c r="F221" s="152" t="s">
        <v>699</v>
      </c>
      <c r="G221" s="153" t="s">
        <v>138</v>
      </c>
      <c r="H221" s="154">
        <v>110</v>
      </c>
      <c r="I221" s="155"/>
      <c r="J221" s="156">
        <f>ROUND(I221*H221,2)</f>
        <v>0</v>
      </c>
      <c r="K221" s="157"/>
      <c r="L221" s="33"/>
      <c r="M221" s="158" t="s">
        <v>1</v>
      </c>
      <c r="N221" s="123" t="s">
        <v>35</v>
      </c>
      <c r="P221" s="159">
        <f>O221*H221</f>
        <v>0</v>
      </c>
      <c r="Q221" s="159">
        <v>0</v>
      </c>
      <c r="R221" s="159">
        <f>Q221*H221</f>
        <v>0</v>
      </c>
      <c r="S221" s="159">
        <v>0</v>
      </c>
      <c r="T221" s="160">
        <f>S221*H221</f>
        <v>0</v>
      </c>
      <c r="AR221" s="161" t="s">
        <v>132</v>
      </c>
      <c r="AT221" s="161" t="s">
        <v>128</v>
      </c>
      <c r="AU221" s="161" t="s">
        <v>80</v>
      </c>
      <c r="AY221" s="16" t="s">
        <v>126</v>
      </c>
      <c r="BE221" s="92">
        <f>IF(N221="základní",J221,0)</f>
        <v>0</v>
      </c>
      <c r="BF221" s="92">
        <f>IF(N221="snížená",J221,0)</f>
        <v>0</v>
      </c>
      <c r="BG221" s="92">
        <f>IF(N221="zákl. přenesená",J221,0)</f>
        <v>0</v>
      </c>
      <c r="BH221" s="92">
        <f>IF(N221="sníž. přenesená",J221,0)</f>
        <v>0</v>
      </c>
      <c r="BI221" s="92">
        <f>IF(N221="nulová",J221,0)</f>
        <v>0</v>
      </c>
      <c r="BJ221" s="16" t="s">
        <v>78</v>
      </c>
      <c r="BK221" s="92">
        <f>ROUND(I221*H221,2)</f>
        <v>0</v>
      </c>
      <c r="BL221" s="16" t="s">
        <v>132</v>
      </c>
      <c r="BM221" s="161" t="s">
        <v>700</v>
      </c>
    </row>
    <row r="222" spans="2:65" s="1" customFormat="1" ht="19.5">
      <c r="B222" s="33"/>
      <c r="D222" s="162" t="s">
        <v>134</v>
      </c>
      <c r="F222" s="163" t="s">
        <v>701</v>
      </c>
      <c r="I222" s="125"/>
      <c r="L222" s="33"/>
      <c r="M222" s="164"/>
      <c r="T222" s="56"/>
      <c r="AT222" s="16" t="s">
        <v>134</v>
      </c>
      <c r="AU222" s="16" t="s">
        <v>80</v>
      </c>
    </row>
    <row r="223" spans="2:65" s="13" customFormat="1">
      <c r="B223" s="172"/>
      <c r="D223" s="162" t="s">
        <v>158</v>
      </c>
      <c r="E223" s="173" t="s">
        <v>1</v>
      </c>
      <c r="F223" s="174" t="s">
        <v>696</v>
      </c>
      <c r="H223" s="173" t="s">
        <v>1</v>
      </c>
      <c r="I223" s="175"/>
      <c r="L223" s="172"/>
      <c r="M223" s="176"/>
      <c r="T223" s="177"/>
      <c r="AT223" s="173" t="s">
        <v>158</v>
      </c>
      <c r="AU223" s="173" t="s">
        <v>80</v>
      </c>
      <c r="AV223" s="13" t="s">
        <v>78</v>
      </c>
      <c r="AW223" s="13" t="s">
        <v>26</v>
      </c>
      <c r="AX223" s="13" t="s">
        <v>70</v>
      </c>
      <c r="AY223" s="173" t="s">
        <v>126</v>
      </c>
    </row>
    <row r="224" spans="2:65" s="12" customFormat="1">
      <c r="B224" s="165"/>
      <c r="D224" s="162" t="s">
        <v>158</v>
      </c>
      <c r="E224" s="166" t="s">
        <v>1</v>
      </c>
      <c r="F224" s="167" t="s">
        <v>702</v>
      </c>
      <c r="H224" s="168">
        <v>110</v>
      </c>
      <c r="I224" s="169"/>
      <c r="L224" s="165"/>
      <c r="M224" s="170"/>
      <c r="T224" s="171"/>
      <c r="AT224" s="166" t="s">
        <v>158</v>
      </c>
      <c r="AU224" s="166" t="s">
        <v>80</v>
      </c>
      <c r="AV224" s="12" t="s">
        <v>80</v>
      </c>
      <c r="AW224" s="12" t="s">
        <v>26</v>
      </c>
      <c r="AX224" s="12" t="s">
        <v>78</v>
      </c>
      <c r="AY224" s="166" t="s">
        <v>126</v>
      </c>
    </row>
    <row r="225" spans="2:65" s="1" customFormat="1" ht="24.2" customHeight="1">
      <c r="B225" s="124"/>
      <c r="C225" s="150" t="s">
        <v>324</v>
      </c>
      <c r="D225" s="150" t="s">
        <v>128</v>
      </c>
      <c r="E225" s="151" t="s">
        <v>703</v>
      </c>
      <c r="F225" s="152" t="s">
        <v>704</v>
      </c>
      <c r="G225" s="153" t="s">
        <v>138</v>
      </c>
      <c r="H225" s="154">
        <v>50</v>
      </c>
      <c r="I225" s="155"/>
      <c r="J225" s="156">
        <f>ROUND(I225*H225,2)</f>
        <v>0</v>
      </c>
      <c r="K225" s="157"/>
      <c r="L225" s="33"/>
      <c r="M225" s="158" t="s">
        <v>1</v>
      </c>
      <c r="N225" s="123" t="s">
        <v>35</v>
      </c>
      <c r="P225" s="159">
        <f>O225*H225</f>
        <v>0</v>
      </c>
      <c r="Q225" s="159">
        <v>0</v>
      </c>
      <c r="R225" s="159">
        <f>Q225*H225</f>
        <v>0</v>
      </c>
      <c r="S225" s="159">
        <v>0</v>
      </c>
      <c r="T225" s="160">
        <f>S225*H225</f>
        <v>0</v>
      </c>
      <c r="AR225" s="161" t="s">
        <v>132</v>
      </c>
      <c r="AT225" s="161" t="s">
        <v>128</v>
      </c>
      <c r="AU225" s="161" t="s">
        <v>80</v>
      </c>
      <c r="AY225" s="16" t="s">
        <v>126</v>
      </c>
      <c r="BE225" s="92">
        <f>IF(N225="základní",J225,0)</f>
        <v>0</v>
      </c>
      <c r="BF225" s="92">
        <f>IF(N225="snížená",J225,0)</f>
        <v>0</v>
      </c>
      <c r="BG225" s="92">
        <f>IF(N225="zákl. přenesená",J225,0)</f>
        <v>0</v>
      </c>
      <c r="BH225" s="92">
        <f>IF(N225="sníž. přenesená",J225,0)</f>
        <v>0</v>
      </c>
      <c r="BI225" s="92">
        <f>IF(N225="nulová",J225,0)</f>
        <v>0</v>
      </c>
      <c r="BJ225" s="16" t="s">
        <v>78</v>
      </c>
      <c r="BK225" s="92">
        <f>ROUND(I225*H225,2)</f>
        <v>0</v>
      </c>
      <c r="BL225" s="16" t="s">
        <v>132</v>
      </c>
      <c r="BM225" s="161" t="s">
        <v>705</v>
      </c>
    </row>
    <row r="226" spans="2:65" s="1" customFormat="1" ht="24.2" customHeight="1">
      <c r="B226" s="124"/>
      <c r="C226" s="150" t="s">
        <v>331</v>
      </c>
      <c r="D226" s="150" t="s">
        <v>128</v>
      </c>
      <c r="E226" s="151" t="s">
        <v>706</v>
      </c>
      <c r="F226" s="152" t="s">
        <v>707</v>
      </c>
      <c r="G226" s="153" t="s">
        <v>138</v>
      </c>
      <c r="H226" s="154">
        <v>50</v>
      </c>
      <c r="I226" s="155"/>
      <c r="J226" s="156">
        <f>ROUND(I226*H226,2)</f>
        <v>0</v>
      </c>
      <c r="K226" s="157"/>
      <c r="L226" s="33"/>
      <c r="M226" s="158" t="s">
        <v>1</v>
      </c>
      <c r="N226" s="123" t="s">
        <v>35</v>
      </c>
      <c r="P226" s="159">
        <f>O226*H226</f>
        <v>0</v>
      </c>
      <c r="Q226" s="159">
        <v>0.11162</v>
      </c>
      <c r="R226" s="159">
        <f>Q226*H226</f>
        <v>5.5809999999999995</v>
      </c>
      <c r="S226" s="159">
        <v>0</v>
      </c>
      <c r="T226" s="160">
        <f>S226*H226</f>
        <v>0</v>
      </c>
      <c r="AR226" s="161" t="s">
        <v>132</v>
      </c>
      <c r="AT226" s="161" t="s">
        <v>128</v>
      </c>
      <c r="AU226" s="161" t="s">
        <v>80</v>
      </c>
      <c r="AY226" s="16" t="s">
        <v>126</v>
      </c>
      <c r="BE226" s="92">
        <f>IF(N226="základní",J226,0)</f>
        <v>0</v>
      </c>
      <c r="BF226" s="92">
        <f>IF(N226="snížená",J226,0)</f>
        <v>0</v>
      </c>
      <c r="BG226" s="92">
        <f>IF(N226="zákl. přenesená",J226,0)</f>
        <v>0</v>
      </c>
      <c r="BH226" s="92">
        <f>IF(N226="sníž. přenesená",J226,0)</f>
        <v>0</v>
      </c>
      <c r="BI226" s="92">
        <f>IF(N226="nulová",J226,0)</f>
        <v>0</v>
      </c>
      <c r="BJ226" s="16" t="s">
        <v>78</v>
      </c>
      <c r="BK226" s="92">
        <f>ROUND(I226*H226,2)</f>
        <v>0</v>
      </c>
      <c r="BL226" s="16" t="s">
        <v>132</v>
      </c>
      <c r="BM226" s="161" t="s">
        <v>708</v>
      </c>
    </row>
    <row r="227" spans="2:65" s="1" customFormat="1" ht="21.75" customHeight="1">
      <c r="B227" s="124"/>
      <c r="C227" s="185" t="s">
        <v>336</v>
      </c>
      <c r="D227" s="185" t="s">
        <v>310</v>
      </c>
      <c r="E227" s="186" t="s">
        <v>709</v>
      </c>
      <c r="F227" s="187" t="s">
        <v>710</v>
      </c>
      <c r="G227" s="188" t="s">
        <v>138</v>
      </c>
      <c r="H227" s="189">
        <v>51.5</v>
      </c>
      <c r="I227" s="190"/>
      <c r="J227" s="191">
        <f>ROUND(I227*H227,2)</f>
        <v>0</v>
      </c>
      <c r="K227" s="192"/>
      <c r="L227" s="193"/>
      <c r="M227" s="194" t="s">
        <v>1</v>
      </c>
      <c r="N227" s="195" t="s">
        <v>35</v>
      </c>
      <c r="P227" s="159">
        <f>O227*H227</f>
        <v>0</v>
      </c>
      <c r="Q227" s="159">
        <v>0.17599999999999999</v>
      </c>
      <c r="R227" s="159">
        <f>Q227*H227</f>
        <v>9.0640000000000001</v>
      </c>
      <c r="S227" s="159">
        <v>0</v>
      </c>
      <c r="T227" s="160">
        <f>S227*H227</f>
        <v>0</v>
      </c>
      <c r="AR227" s="161" t="s">
        <v>164</v>
      </c>
      <c r="AT227" s="161" t="s">
        <v>310</v>
      </c>
      <c r="AU227" s="161" t="s">
        <v>80</v>
      </c>
      <c r="AY227" s="16" t="s">
        <v>126</v>
      </c>
      <c r="BE227" s="92">
        <f>IF(N227="základní",J227,0)</f>
        <v>0</v>
      </c>
      <c r="BF227" s="92">
        <f>IF(N227="snížená",J227,0)</f>
        <v>0</v>
      </c>
      <c r="BG227" s="92">
        <f>IF(N227="zákl. přenesená",J227,0)</f>
        <v>0</v>
      </c>
      <c r="BH227" s="92">
        <f>IF(N227="sníž. přenesená",J227,0)</f>
        <v>0</v>
      </c>
      <c r="BI227" s="92">
        <f>IF(N227="nulová",J227,0)</f>
        <v>0</v>
      </c>
      <c r="BJ227" s="16" t="s">
        <v>78</v>
      </c>
      <c r="BK227" s="92">
        <f>ROUND(I227*H227,2)</f>
        <v>0</v>
      </c>
      <c r="BL227" s="16" t="s">
        <v>132</v>
      </c>
      <c r="BM227" s="161" t="s">
        <v>711</v>
      </c>
    </row>
    <row r="228" spans="2:65" s="12" customFormat="1">
      <c r="B228" s="165"/>
      <c r="D228" s="162" t="s">
        <v>158</v>
      </c>
      <c r="F228" s="167" t="s">
        <v>712</v>
      </c>
      <c r="H228" s="168">
        <v>51.5</v>
      </c>
      <c r="I228" s="169"/>
      <c r="L228" s="165"/>
      <c r="M228" s="170"/>
      <c r="T228" s="171"/>
      <c r="AT228" s="166" t="s">
        <v>158</v>
      </c>
      <c r="AU228" s="166" t="s">
        <v>80</v>
      </c>
      <c r="AV228" s="12" t="s">
        <v>80</v>
      </c>
      <c r="AW228" s="12" t="s">
        <v>3</v>
      </c>
      <c r="AX228" s="12" t="s">
        <v>78</v>
      </c>
      <c r="AY228" s="166" t="s">
        <v>126</v>
      </c>
    </row>
    <row r="229" spans="2:65" s="11" customFormat="1" ht="22.9" customHeight="1">
      <c r="B229" s="138"/>
      <c r="D229" s="139" t="s">
        <v>69</v>
      </c>
      <c r="E229" s="148" t="s">
        <v>164</v>
      </c>
      <c r="F229" s="148" t="s">
        <v>434</v>
      </c>
      <c r="I229" s="141"/>
      <c r="J229" s="149">
        <f>BK229</f>
        <v>0</v>
      </c>
      <c r="L229" s="138"/>
      <c r="M229" s="143"/>
      <c r="P229" s="144">
        <f>SUM(P230:P234)</f>
        <v>0</v>
      </c>
      <c r="R229" s="144">
        <f>SUM(R230:R234)</f>
        <v>0.65202000000000004</v>
      </c>
      <c r="T229" s="145">
        <f>SUM(T230:T234)</f>
        <v>0</v>
      </c>
      <c r="AR229" s="139" t="s">
        <v>78</v>
      </c>
      <c r="AT229" s="146" t="s">
        <v>69</v>
      </c>
      <c r="AU229" s="146" t="s">
        <v>78</v>
      </c>
      <c r="AY229" s="139" t="s">
        <v>126</v>
      </c>
      <c r="BK229" s="147">
        <f>SUM(BK230:BK234)</f>
        <v>0</v>
      </c>
    </row>
    <row r="230" spans="2:65" s="1" customFormat="1" ht="21.75" customHeight="1">
      <c r="B230" s="124"/>
      <c r="C230" s="150" t="s">
        <v>341</v>
      </c>
      <c r="D230" s="150" t="s">
        <v>128</v>
      </c>
      <c r="E230" s="151" t="s">
        <v>541</v>
      </c>
      <c r="F230" s="152" t="s">
        <v>713</v>
      </c>
      <c r="G230" s="153" t="s">
        <v>131</v>
      </c>
      <c r="H230" s="154">
        <v>1</v>
      </c>
      <c r="I230" s="155"/>
      <c r="J230" s="156">
        <f>ROUND(I230*H230,2)</f>
        <v>0</v>
      </c>
      <c r="K230" s="157"/>
      <c r="L230" s="33"/>
      <c r="M230" s="158" t="s">
        <v>1</v>
      </c>
      <c r="N230" s="123" t="s">
        <v>35</v>
      </c>
      <c r="P230" s="159">
        <f>O230*H230</f>
        <v>0</v>
      </c>
      <c r="Q230" s="159">
        <v>0.21734000000000001</v>
      </c>
      <c r="R230" s="159">
        <f>Q230*H230</f>
        <v>0.21734000000000001</v>
      </c>
      <c r="S230" s="159">
        <v>0</v>
      </c>
      <c r="T230" s="160">
        <f>S230*H230</f>
        <v>0</v>
      </c>
      <c r="AR230" s="161" t="s">
        <v>132</v>
      </c>
      <c r="AT230" s="161" t="s">
        <v>128</v>
      </c>
      <c r="AU230" s="161" t="s">
        <v>80</v>
      </c>
      <c r="AY230" s="16" t="s">
        <v>126</v>
      </c>
      <c r="BE230" s="92">
        <f>IF(N230="základní",J230,0)</f>
        <v>0</v>
      </c>
      <c r="BF230" s="92">
        <f>IF(N230="snížená",J230,0)</f>
        <v>0</v>
      </c>
      <c r="BG230" s="92">
        <f>IF(N230="zákl. přenesená",J230,0)</f>
        <v>0</v>
      </c>
      <c r="BH230" s="92">
        <f>IF(N230="sníž. přenesená",J230,0)</f>
        <v>0</v>
      </c>
      <c r="BI230" s="92">
        <f>IF(N230="nulová",J230,0)</f>
        <v>0</v>
      </c>
      <c r="BJ230" s="16" t="s">
        <v>78</v>
      </c>
      <c r="BK230" s="92">
        <f>ROUND(I230*H230,2)</f>
        <v>0</v>
      </c>
      <c r="BL230" s="16" t="s">
        <v>132</v>
      </c>
      <c r="BM230" s="161" t="s">
        <v>714</v>
      </c>
    </row>
    <row r="231" spans="2:65" s="1" customFormat="1" ht="16.5" customHeight="1">
      <c r="B231" s="124"/>
      <c r="C231" s="150" t="s">
        <v>345</v>
      </c>
      <c r="D231" s="150" t="s">
        <v>128</v>
      </c>
      <c r="E231" s="151" t="s">
        <v>545</v>
      </c>
      <c r="F231" s="152" t="s">
        <v>546</v>
      </c>
      <c r="G231" s="153" t="s">
        <v>131</v>
      </c>
      <c r="H231" s="154">
        <v>1</v>
      </c>
      <c r="I231" s="155"/>
      <c r="J231" s="156">
        <f>ROUND(I231*H231,2)</f>
        <v>0</v>
      </c>
      <c r="K231" s="157"/>
      <c r="L231" s="33"/>
      <c r="M231" s="158" t="s">
        <v>1</v>
      </c>
      <c r="N231" s="123" t="s">
        <v>35</v>
      </c>
      <c r="P231" s="159">
        <f>O231*H231</f>
        <v>0</v>
      </c>
      <c r="Q231" s="159">
        <v>0.21734000000000001</v>
      </c>
      <c r="R231" s="159">
        <f>Q231*H231</f>
        <v>0.21734000000000001</v>
      </c>
      <c r="S231" s="159">
        <v>0</v>
      </c>
      <c r="T231" s="160">
        <f>S231*H231</f>
        <v>0</v>
      </c>
      <c r="AR231" s="161" t="s">
        <v>132</v>
      </c>
      <c r="AT231" s="161" t="s">
        <v>128</v>
      </c>
      <c r="AU231" s="161" t="s">
        <v>80</v>
      </c>
      <c r="AY231" s="16" t="s">
        <v>126</v>
      </c>
      <c r="BE231" s="92">
        <f>IF(N231="základní",J231,0)</f>
        <v>0</v>
      </c>
      <c r="BF231" s="92">
        <f>IF(N231="snížená",J231,0)</f>
        <v>0</v>
      </c>
      <c r="BG231" s="92">
        <f>IF(N231="zákl. přenesená",J231,0)</f>
        <v>0</v>
      </c>
      <c r="BH231" s="92">
        <f>IF(N231="sníž. přenesená",J231,0)</f>
        <v>0</v>
      </c>
      <c r="BI231" s="92">
        <f>IF(N231="nulová",J231,0)</f>
        <v>0</v>
      </c>
      <c r="BJ231" s="16" t="s">
        <v>78</v>
      </c>
      <c r="BK231" s="92">
        <f>ROUND(I231*H231,2)</f>
        <v>0</v>
      </c>
      <c r="BL231" s="16" t="s">
        <v>132</v>
      </c>
      <c r="BM231" s="161" t="s">
        <v>715</v>
      </c>
    </row>
    <row r="232" spans="2:65" s="1" customFormat="1" ht="29.25">
      <c r="B232" s="33"/>
      <c r="D232" s="162" t="s">
        <v>134</v>
      </c>
      <c r="F232" s="163" t="s">
        <v>548</v>
      </c>
      <c r="I232" s="125"/>
      <c r="L232" s="33"/>
      <c r="M232" s="164"/>
      <c r="T232" s="56"/>
      <c r="AT232" s="16" t="s">
        <v>134</v>
      </c>
      <c r="AU232" s="16" t="s">
        <v>80</v>
      </c>
    </row>
    <row r="233" spans="2:65" s="1" customFormat="1" ht="24.2" customHeight="1">
      <c r="B233" s="124"/>
      <c r="C233" s="150" t="s">
        <v>352</v>
      </c>
      <c r="D233" s="150" t="s">
        <v>128</v>
      </c>
      <c r="E233" s="151" t="s">
        <v>550</v>
      </c>
      <c r="F233" s="152" t="s">
        <v>551</v>
      </c>
      <c r="G233" s="153" t="s">
        <v>131</v>
      </c>
      <c r="H233" s="154">
        <v>1</v>
      </c>
      <c r="I233" s="155"/>
      <c r="J233" s="156">
        <f>ROUND(I233*H233,2)</f>
        <v>0</v>
      </c>
      <c r="K233" s="157"/>
      <c r="L233" s="33"/>
      <c r="M233" s="158" t="s">
        <v>1</v>
      </c>
      <c r="N233" s="123" t="s">
        <v>35</v>
      </c>
      <c r="P233" s="159">
        <f>O233*H233</f>
        <v>0</v>
      </c>
      <c r="Q233" s="159">
        <v>0.21734000000000001</v>
      </c>
      <c r="R233" s="159">
        <f>Q233*H233</f>
        <v>0.21734000000000001</v>
      </c>
      <c r="S233" s="159">
        <v>0</v>
      </c>
      <c r="T233" s="160">
        <f>S233*H233</f>
        <v>0</v>
      </c>
      <c r="AR233" s="161" t="s">
        <v>132</v>
      </c>
      <c r="AT233" s="161" t="s">
        <v>128</v>
      </c>
      <c r="AU233" s="161" t="s">
        <v>80</v>
      </c>
      <c r="AY233" s="16" t="s">
        <v>126</v>
      </c>
      <c r="BE233" s="92">
        <f>IF(N233="základní",J233,0)</f>
        <v>0</v>
      </c>
      <c r="BF233" s="92">
        <f>IF(N233="snížená",J233,0)</f>
        <v>0</v>
      </c>
      <c r="BG233" s="92">
        <f>IF(N233="zákl. přenesená",J233,0)</f>
        <v>0</v>
      </c>
      <c r="BH233" s="92">
        <f>IF(N233="sníž. přenesená",J233,0)</f>
        <v>0</v>
      </c>
      <c r="BI233" s="92">
        <f>IF(N233="nulová",J233,0)</f>
        <v>0</v>
      </c>
      <c r="BJ233" s="16" t="s">
        <v>78</v>
      </c>
      <c r="BK233" s="92">
        <f>ROUND(I233*H233,2)</f>
        <v>0</v>
      </c>
      <c r="BL233" s="16" t="s">
        <v>132</v>
      </c>
      <c r="BM233" s="161" t="s">
        <v>716</v>
      </c>
    </row>
    <row r="234" spans="2:65" s="1" customFormat="1" ht="19.5">
      <c r="B234" s="33"/>
      <c r="D234" s="162" t="s">
        <v>134</v>
      </c>
      <c r="F234" s="163" t="s">
        <v>553</v>
      </c>
      <c r="I234" s="125"/>
      <c r="L234" s="33"/>
      <c r="M234" s="164"/>
      <c r="T234" s="56"/>
      <c r="AT234" s="16" t="s">
        <v>134</v>
      </c>
      <c r="AU234" s="16" t="s">
        <v>80</v>
      </c>
    </row>
    <row r="235" spans="2:65" s="11" customFormat="1" ht="22.9" customHeight="1">
      <c r="B235" s="138"/>
      <c r="D235" s="139" t="s">
        <v>69</v>
      </c>
      <c r="E235" s="148" t="s">
        <v>168</v>
      </c>
      <c r="F235" s="148" t="s">
        <v>717</v>
      </c>
      <c r="I235" s="141"/>
      <c r="J235" s="149">
        <f>BK235</f>
        <v>0</v>
      </c>
      <c r="L235" s="138"/>
      <c r="M235" s="143"/>
      <c r="P235" s="144">
        <f>SUM(P236:P241)</f>
        <v>0</v>
      </c>
      <c r="R235" s="144">
        <f>SUM(R236:R241)</f>
        <v>5.2543999999999995</v>
      </c>
      <c r="T235" s="145">
        <f>SUM(T236:T241)</f>
        <v>0</v>
      </c>
      <c r="AR235" s="139" t="s">
        <v>78</v>
      </c>
      <c r="AT235" s="146" t="s">
        <v>69</v>
      </c>
      <c r="AU235" s="146" t="s">
        <v>78</v>
      </c>
      <c r="AY235" s="139" t="s">
        <v>126</v>
      </c>
      <c r="BK235" s="147">
        <f>SUM(BK236:BK241)</f>
        <v>0</v>
      </c>
    </row>
    <row r="236" spans="2:65" s="1" customFormat="1" ht="33" customHeight="1">
      <c r="B236" s="124"/>
      <c r="C236" s="150" t="s">
        <v>360</v>
      </c>
      <c r="D236" s="150" t="s">
        <v>128</v>
      </c>
      <c r="E236" s="151" t="s">
        <v>718</v>
      </c>
      <c r="F236" s="152" t="s">
        <v>719</v>
      </c>
      <c r="G236" s="153" t="s">
        <v>156</v>
      </c>
      <c r="H236" s="154">
        <v>25</v>
      </c>
      <c r="I236" s="155"/>
      <c r="J236" s="156">
        <f>ROUND(I236*H236,2)</f>
        <v>0</v>
      </c>
      <c r="K236" s="157"/>
      <c r="L236" s="33"/>
      <c r="M236" s="158" t="s">
        <v>1</v>
      </c>
      <c r="N236" s="123" t="s">
        <v>35</v>
      </c>
      <c r="P236" s="159">
        <f>O236*H236</f>
        <v>0</v>
      </c>
      <c r="Q236" s="159">
        <v>0.1295</v>
      </c>
      <c r="R236" s="159">
        <f>Q236*H236</f>
        <v>3.2375000000000003</v>
      </c>
      <c r="S236" s="159">
        <v>0</v>
      </c>
      <c r="T236" s="160">
        <f>S236*H236</f>
        <v>0</v>
      </c>
      <c r="AR236" s="161" t="s">
        <v>132</v>
      </c>
      <c r="AT236" s="161" t="s">
        <v>128</v>
      </c>
      <c r="AU236" s="161" t="s">
        <v>80</v>
      </c>
      <c r="AY236" s="16" t="s">
        <v>126</v>
      </c>
      <c r="BE236" s="92">
        <f>IF(N236="základní",J236,0)</f>
        <v>0</v>
      </c>
      <c r="BF236" s="92">
        <f>IF(N236="snížená",J236,0)</f>
        <v>0</v>
      </c>
      <c r="BG236" s="92">
        <f>IF(N236="zákl. přenesená",J236,0)</f>
        <v>0</v>
      </c>
      <c r="BH236" s="92">
        <f>IF(N236="sníž. přenesená",J236,0)</f>
        <v>0</v>
      </c>
      <c r="BI236" s="92">
        <f>IF(N236="nulová",J236,0)</f>
        <v>0</v>
      </c>
      <c r="BJ236" s="16" t="s">
        <v>78</v>
      </c>
      <c r="BK236" s="92">
        <f>ROUND(I236*H236,2)</f>
        <v>0</v>
      </c>
      <c r="BL236" s="16" t="s">
        <v>132</v>
      </c>
      <c r="BM236" s="161" t="s">
        <v>720</v>
      </c>
    </row>
    <row r="237" spans="2:65" s="1" customFormat="1" ht="16.5" customHeight="1">
      <c r="B237" s="124"/>
      <c r="C237" s="185" t="s">
        <v>368</v>
      </c>
      <c r="D237" s="185" t="s">
        <v>310</v>
      </c>
      <c r="E237" s="186" t="s">
        <v>721</v>
      </c>
      <c r="F237" s="187" t="s">
        <v>722</v>
      </c>
      <c r="G237" s="188" t="s">
        <v>156</v>
      </c>
      <c r="H237" s="189">
        <v>25.5</v>
      </c>
      <c r="I237" s="190"/>
      <c r="J237" s="191">
        <f>ROUND(I237*H237,2)</f>
        <v>0</v>
      </c>
      <c r="K237" s="192"/>
      <c r="L237" s="193"/>
      <c r="M237" s="194" t="s">
        <v>1</v>
      </c>
      <c r="N237" s="195" t="s">
        <v>35</v>
      </c>
      <c r="P237" s="159">
        <f>O237*H237</f>
        <v>0</v>
      </c>
      <c r="Q237" s="159">
        <v>5.6120000000000003E-2</v>
      </c>
      <c r="R237" s="159">
        <f>Q237*H237</f>
        <v>1.43106</v>
      </c>
      <c r="S237" s="159">
        <v>0</v>
      </c>
      <c r="T237" s="160">
        <f>S237*H237</f>
        <v>0</v>
      </c>
      <c r="AR237" s="161" t="s">
        <v>164</v>
      </c>
      <c r="AT237" s="161" t="s">
        <v>310</v>
      </c>
      <c r="AU237" s="161" t="s">
        <v>80</v>
      </c>
      <c r="AY237" s="16" t="s">
        <v>126</v>
      </c>
      <c r="BE237" s="92">
        <f>IF(N237="základní",J237,0)</f>
        <v>0</v>
      </c>
      <c r="BF237" s="92">
        <f>IF(N237="snížená",J237,0)</f>
        <v>0</v>
      </c>
      <c r="BG237" s="92">
        <f>IF(N237="zákl. přenesená",J237,0)</f>
        <v>0</v>
      </c>
      <c r="BH237" s="92">
        <f>IF(N237="sníž. přenesená",J237,0)</f>
        <v>0</v>
      </c>
      <c r="BI237" s="92">
        <f>IF(N237="nulová",J237,0)</f>
        <v>0</v>
      </c>
      <c r="BJ237" s="16" t="s">
        <v>78</v>
      </c>
      <c r="BK237" s="92">
        <f>ROUND(I237*H237,2)</f>
        <v>0</v>
      </c>
      <c r="BL237" s="16" t="s">
        <v>132</v>
      </c>
      <c r="BM237" s="161" t="s">
        <v>723</v>
      </c>
    </row>
    <row r="238" spans="2:65" s="12" customFormat="1">
      <c r="B238" s="165"/>
      <c r="D238" s="162" t="s">
        <v>158</v>
      </c>
      <c r="F238" s="167" t="s">
        <v>724</v>
      </c>
      <c r="H238" s="168">
        <v>25.5</v>
      </c>
      <c r="I238" s="169"/>
      <c r="L238" s="165"/>
      <c r="M238" s="170"/>
      <c r="T238" s="171"/>
      <c r="AT238" s="166" t="s">
        <v>158</v>
      </c>
      <c r="AU238" s="166" t="s">
        <v>80</v>
      </c>
      <c r="AV238" s="12" t="s">
        <v>80</v>
      </c>
      <c r="AW238" s="12" t="s">
        <v>3</v>
      </c>
      <c r="AX238" s="12" t="s">
        <v>78</v>
      </c>
      <c r="AY238" s="166" t="s">
        <v>126</v>
      </c>
    </row>
    <row r="239" spans="2:65" s="1" customFormat="1" ht="24.2" customHeight="1">
      <c r="B239" s="124"/>
      <c r="C239" s="150" t="s">
        <v>374</v>
      </c>
      <c r="D239" s="150" t="s">
        <v>128</v>
      </c>
      <c r="E239" s="151" t="s">
        <v>725</v>
      </c>
      <c r="F239" s="152" t="s">
        <v>726</v>
      </c>
      <c r="G239" s="153" t="s">
        <v>156</v>
      </c>
      <c r="H239" s="154">
        <v>1</v>
      </c>
      <c r="I239" s="155"/>
      <c r="J239" s="156">
        <f>ROUND(I239*H239,2)</f>
        <v>0</v>
      </c>
      <c r="K239" s="157"/>
      <c r="L239" s="33"/>
      <c r="M239" s="158" t="s">
        <v>1</v>
      </c>
      <c r="N239" s="123" t="s">
        <v>35</v>
      </c>
      <c r="P239" s="159">
        <f>O239*H239</f>
        <v>0</v>
      </c>
      <c r="Q239" s="159">
        <v>0.29292000000000001</v>
      </c>
      <c r="R239" s="159">
        <f>Q239*H239</f>
        <v>0.29292000000000001</v>
      </c>
      <c r="S239" s="159">
        <v>0</v>
      </c>
      <c r="T239" s="160">
        <f>S239*H239</f>
        <v>0</v>
      </c>
      <c r="AR239" s="161" t="s">
        <v>132</v>
      </c>
      <c r="AT239" s="161" t="s">
        <v>128</v>
      </c>
      <c r="AU239" s="161" t="s">
        <v>80</v>
      </c>
      <c r="AY239" s="16" t="s">
        <v>126</v>
      </c>
      <c r="BE239" s="92">
        <f>IF(N239="základní",J239,0)</f>
        <v>0</v>
      </c>
      <c r="BF239" s="92">
        <f>IF(N239="snížená",J239,0)</f>
        <v>0</v>
      </c>
      <c r="BG239" s="92">
        <f>IF(N239="zákl. přenesená",J239,0)</f>
        <v>0</v>
      </c>
      <c r="BH239" s="92">
        <f>IF(N239="sníž. přenesená",J239,0)</f>
        <v>0</v>
      </c>
      <c r="BI239" s="92">
        <f>IF(N239="nulová",J239,0)</f>
        <v>0</v>
      </c>
      <c r="BJ239" s="16" t="s">
        <v>78</v>
      </c>
      <c r="BK239" s="92">
        <f>ROUND(I239*H239,2)</f>
        <v>0</v>
      </c>
      <c r="BL239" s="16" t="s">
        <v>132</v>
      </c>
      <c r="BM239" s="161" t="s">
        <v>727</v>
      </c>
    </row>
    <row r="240" spans="2:65" s="1" customFormat="1" ht="16.5" customHeight="1">
      <c r="B240" s="124"/>
      <c r="C240" s="150" t="s">
        <v>380</v>
      </c>
      <c r="D240" s="150" t="s">
        <v>128</v>
      </c>
      <c r="E240" s="151" t="s">
        <v>728</v>
      </c>
      <c r="F240" s="152" t="s">
        <v>729</v>
      </c>
      <c r="G240" s="153" t="s">
        <v>131</v>
      </c>
      <c r="H240" s="154">
        <v>1</v>
      </c>
      <c r="I240" s="155"/>
      <c r="J240" s="156">
        <f>ROUND(I240*H240,2)</f>
        <v>0</v>
      </c>
      <c r="K240" s="157"/>
      <c r="L240" s="33"/>
      <c r="M240" s="158" t="s">
        <v>1</v>
      </c>
      <c r="N240" s="123" t="s">
        <v>35</v>
      </c>
      <c r="P240" s="159">
        <f>O240*H240</f>
        <v>0</v>
      </c>
      <c r="Q240" s="159">
        <v>0.29292000000000001</v>
      </c>
      <c r="R240" s="159">
        <f>Q240*H240</f>
        <v>0.29292000000000001</v>
      </c>
      <c r="S240" s="159">
        <v>0</v>
      </c>
      <c r="T240" s="160">
        <f>S240*H240</f>
        <v>0</v>
      </c>
      <c r="AR240" s="161" t="s">
        <v>132</v>
      </c>
      <c r="AT240" s="161" t="s">
        <v>128</v>
      </c>
      <c r="AU240" s="161" t="s">
        <v>80</v>
      </c>
      <c r="AY240" s="16" t="s">
        <v>126</v>
      </c>
      <c r="BE240" s="92">
        <f>IF(N240="základní",J240,0)</f>
        <v>0</v>
      </c>
      <c r="BF240" s="92">
        <f>IF(N240="snížená",J240,0)</f>
        <v>0</v>
      </c>
      <c r="BG240" s="92">
        <f>IF(N240="zákl. přenesená",J240,0)</f>
        <v>0</v>
      </c>
      <c r="BH240" s="92">
        <f>IF(N240="sníž. přenesená",J240,0)</f>
        <v>0</v>
      </c>
      <c r="BI240" s="92">
        <f>IF(N240="nulová",J240,0)</f>
        <v>0</v>
      </c>
      <c r="BJ240" s="16" t="s">
        <v>78</v>
      </c>
      <c r="BK240" s="92">
        <f>ROUND(I240*H240,2)</f>
        <v>0</v>
      </c>
      <c r="BL240" s="16" t="s">
        <v>132</v>
      </c>
      <c r="BM240" s="161" t="s">
        <v>730</v>
      </c>
    </row>
    <row r="241" spans="2:65" s="1" customFormat="1" ht="48.75">
      <c r="B241" s="33"/>
      <c r="D241" s="162" t="s">
        <v>134</v>
      </c>
      <c r="F241" s="163" t="s">
        <v>731</v>
      </c>
      <c r="I241" s="125"/>
      <c r="L241" s="33"/>
      <c r="M241" s="164"/>
      <c r="T241" s="56"/>
      <c r="AT241" s="16" t="s">
        <v>134</v>
      </c>
      <c r="AU241" s="16" t="s">
        <v>80</v>
      </c>
    </row>
    <row r="242" spans="2:65" s="11" customFormat="1" ht="22.9" customHeight="1">
      <c r="B242" s="138"/>
      <c r="D242" s="139" t="s">
        <v>69</v>
      </c>
      <c r="E242" s="148" t="s">
        <v>577</v>
      </c>
      <c r="F242" s="148" t="s">
        <v>578</v>
      </c>
      <c r="I242" s="141"/>
      <c r="J242" s="149">
        <f>BK242</f>
        <v>0</v>
      </c>
      <c r="L242" s="138"/>
      <c r="M242" s="143"/>
      <c r="P242" s="144">
        <f>P243</f>
        <v>0</v>
      </c>
      <c r="R242" s="144">
        <f>R243</f>
        <v>0</v>
      </c>
      <c r="T242" s="145">
        <f>T243</f>
        <v>0</v>
      </c>
      <c r="AR242" s="139" t="s">
        <v>78</v>
      </c>
      <c r="AT242" s="146" t="s">
        <v>69</v>
      </c>
      <c r="AU242" s="146" t="s">
        <v>78</v>
      </c>
      <c r="AY242" s="139" t="s">
        <v>126</v>
      </c>
      <c r="BK242" s="147">
        <f>BK243</f>
        <v>0</v>
      </c>
    </row>
    <row r="243" spans="2:65" s="1" customFormat="1" ht="24.2" customHeight="1">
      <c r="B243" s="124"/>
      <c r="C243" s="150" t="s">
        <v>385</v>
      </c>
      <c r="D243" s="150" t="s">
        <v>128</v>
      </c>
      <c r="E243" s="151" t="s">
        <v>732</v>
      </c>
      <c r="F243" s="152" t="s">
        <v>733</v>
      </c>
      <c r="G243" s="153" t="s">
        <v>287</v>
      </c>
      <c r="H243" s="154">
        <v>35.021999999999998</v>
      </c>
      <c r="I243" s="155"/>
      <c r="J243" s="156">
        <f>ROUND(I243*H243,2)</f>
        <v>0</v>
      </c>
      <c r="K243" s="157"/>
      <c r="L243" s="33"/>
      <c r="M243" s="158" t="s">
        <v>1</v>
      </c>
      <c r="N243" s="123" t="s">
        <v>35</v>
      </c>
      <c r="P243" s="159">
        <f>O243*H243</f>
        <v>0</v>
      </c>
      <c r="Q243" s="159">
        <v>0</v>
      </c>
      <c r="R243" s="159">
        <f>Q243*H243</f>
        <v>0</v>
      </c>
      <c r="S243" s="159">
        <v>0</v>
      </c>
      <c r="T243" s="160">
        <f>S243*H243</f>
        <v>0</v>
      </c>
      <c r="AR243" s="161" t="s">
        <v>132</v>
      </c>
      <c r="AT243" s="161" t="s">
        <v>128</v>
      </c>
      <c r="AU243" s="161" t="s">
        <v>80</v>
      </c>
      <c r="AY243" s="16" t="s">
        <v>126</v>
      </c>
      <c r="BE243" s="92">
        <f>IF(N243="základní",J243,0)</f>
        <v>0</v>
      </c>
      <c r="BF243" s="92">
        <f>IF(N243="snížená",J243,0)</f>
        <v>0</v>
      </c>
      <c r="BG243" s="92">
        <f>IF(N243="zákl. přenesená",J243,0)</f>
        <v>0</v>
      </c>
      <c r="BH243" s="92">
        <f>IF(N243="sníž. přenesená",J243,0)</f>
        <v>0</v>
      </c>
      <c r="BI243" s="92">
        <f>IF(N243="nulová",J243,0)</f>
        <v>0</v>
      </c>
      <c r="BJ243" s="16" t="s">
        <v>78</v>
      </c>
      <c r="BK243" s="92">
        <f>ROUND(I243*H243,2)</f>
        <v>0</v>
      </c>
      <c r="BL243" s="16" t="s">
        <v>132</v>
      </c>
      <c r="BM243" s="161" t="s">
        <v>734</v>
      </c>
    </row>
    <row r="244" spans="2:65" s="11" customFormat="1" ht="25.9" customHeight="1">
      <c r="B244" s="138"/>
      <c r="D244" s="139" t="s">
        <v>69</v>
      </c>
      <c r="E244" s="140" t="s">
        <v>735</v>
      </c>
      <c r="F244" s="140" t="s">
        <v>736</v>
      </c>
      <c r="I244" s="141"/>
      <c r="J244" s="142">
        <f>BK244</f>
        <v>0</v>
      </c>
      <c r="L244" s="138"/>
      <c r="M244" s="143"/>
      <c r="P244" s="144">
        <f>P245</f>
        <v>0</v>
      </c>
      <c r="R244" s="144">
        <f>R245</f>
        <v>0.11010000000000002</v>
      </c>
      <c r="T244" s="145">
        <f>T245</f>
        <v>0</v>
      </c>
      <c r="AR244" s="139" t="s">
        <v>80</v>
      </c>
      <c r="AT244" s="146" t="s">
        <v>69</v>
      </c>
      <c r="AU244" s="146" t="s">
        <v>70</v>
      </c>
      <c r="AY244" s="139" t="s">
        <v>126</v>
      </c>
      <c r="BK244" s="147">
        <f>BK245</f>
        <v>0</v>
      </c>
    </row>
    <row r="245" spans="2:65" s="11" customFormat="1" ht="22.9" customHeight="1">
      <c r="B245" s="138"/>
      <c r="D245" s="139" t="s">
        <v>69</v>
      </c>
      <c r="E245" s="148" t="s">
        <v>737</v>
      </c>
      <c r="F245" s="148" t="s">
        <v>738</v>
      </c>
      <c r="I245" s="141"/>
      <c r="J245" s="149">
        <f>BK245</f>
        <v>0</v>
      </c>
      <c r="L245" s="138"/>
      <c r="M245" s="143"/>
      <c r="P245" s="144">
        <f>SUM(P246:P249)</f>
        <v>0</v>
      </c>
      <c r="R245" s="144">
        <f>SUM(R246:R249)</f>
        <v>0.11010000000000002</v>
      </c>
      <c r="T245" s="145">
        <f>SUM(T246:T249)</f>
        <v>0</v>
      </c>
      <c r="AR245" s="139" t="s">
        <v>80</v>
      </c>
      <c r="AT245" s="146" t="s">
        <v>69</v>
      </c>
      <c r="AU245" s="146" t="s">
        <v>78</v>
      </c>
      <c r="AY245" s="139" t="s">
        <v>126</v>
      </c>
      <c r="BK245" s="147">
        <f>SUM(BK246:BK249)</f>
        <v>0</v>
      </c>
    </row>
    <row r="246" spans="2:65" s="1" customFormat="1" ht="24.2" customHeight="1">
      <c r="B246" s="124"/>
      <c r="C246" s="150" t="s">
        <v>389</v>
      </c>
      <c r="D246" s="150" t="s">
        <v>128</v>
      </c>
      <c r="E246" s="151" t="s">
        <v>739</v>
      </c>
      <c r="F246" s="152" t="s">
        <v>740</v>
      </c>
      <c r="G246" s="153" t="s">
        <v>156</v>
      </c>
      <c r="H246" s="154">
        <v>170</v>
      </c>
      <c r="I246" s="155"/>
      <c r="J246" s="156">
        <f>ROUND(I246*H246,2)</f>
        <v>0</v>
      </c>
      <c r="K246" s="157"/>
      <c r="L246" s="33"/>
      <c r="M246" s="158" t="s">
        <v>1</v>
      </c>
      <c r="N246" s="123" t="s">
        <v>35</v>
      </c>
      <c r="P246" s="159">
        <f>O246*H246</f>
        <v>0</v>
      </c>
      <c r="Q246" s="159">
        <v>0</v>
      </c>
      <c r="R246" s="159">
        <f>Q246*H246</f>
        <v>0</v>
      </c>
      <c r="S246" s="159">
        <v>0</v>
      </c>
      <c r="T246" s="160">
        <f>S246*H246</f>
        <v>0</v>
      </c>
      <c r="AR246" s="161" t="s">
        <v>217</v>
      </c>
      <c r="AT246" s="161" t="s">
        <v>128</v>
      </c>
      <c r="AU246" s="161" t="s">
        <v>80</v>
      </c>
      <c r="AY246" s="16" t="s">
        <v>126</v>
      </c>
      <c r="BE246" s="92">
        <f>IF(N246="základní",J246,0)</f>
        <v>0</v>
      </c>
      <c r="BF246" s="92">
        <f>IF(N246="snížená",J246,0)</f>
        <v>0</v>
      </c>
      <c r="BG246" s="92">
        <f>IF(N246="zákl. přenesená",J246,0)</f>
        <v>0</v>
      </c>
      <c r="BH246" s="92">
        <f>IF(N246="sníž. přenesená",J246,0)</f>
        <v>0</v>
      </c>
      <c r="BI246" s="92">
        <f>IF(N246="nulová",J246,0)</f>
        <v>0</v>
      </c>
      <c r="BJ246" s="16" t="s">
        <v>78</v>
      </c>
      <c r="BK246" s="92">
        <f>ROUND(I246*H246,2)</f>
        <v>0</v>
      </c>
      <c r="BL246" s="16" t="s">
        <v>217</v>
      </c>
      <c r="BM246" s="161" t="s">
        <v>741</v>
      </c>
    </row>
    <row r="247" spans="2:65" s="1" customFormat="1" ht="16.5" customHeight="1">
      <c r="B247" s="124"/>
      <c r="C247" s="185" t="s">
        <v>393</v>
      </c>
      <c r="D247" s="185" t="s">
        <v>310</v>
      </c>
      <c r="E247" s="186" t="s">
        <v>742</v>
      </c>
      <c r="F247" s="187" t="s">
        <v>743</v>
      </c>
      <c r="G247" s="188" t="s">
        <v>744</v>
      </c>
      <c r="H247" s="189">
        <v>0.17</v>
      </c>
      <c r="I247" s="190"/>
      <c r="J247" s="191">
        <f>ROUND(I247*H247,2)</f>
        <v>0</v>
      </c>
      <c r="K247" s="192"/>
      <c r="L247" s="193"/>
      <c r="M247" s="194" t="s">
        <v>1</v>
      </c>
      <c r="N247" s="195" t="s">
        <v>35</v>
      </c>
      <c r="P247" s="159">
        <f>O247*H247</f>
        <v>0</v>
      </c>
      <c r="Q247" s="159">
        <v>0.53</v>
      </c>
      <c r="R247" s="159">
        <f>Q247*H247</f>
        <v>9.0100000000000013E-2</v>
      </c>
      <c r="S247" s="159">
        <v>0</v>
      </c>
      <c r="T247" s="160">
        <f>S247*H247</f>
        <v>0</v>
      </c>
      <c r="AR247" s="161" t="s">
        <v>309</v>
      </c>
      <c r="AT247" s="161" t="s">
        <v>310</v>
      </c>
      <c r="AU247" s="161" t="s">
        <v>80</v>
      </c>
      <c r="AY247" s="16" t="s">
        <v>126</v>
      </c>
      <c r="BE247" s="92">
        <f>IF(N247="základní",J247,0)</f>
        <v>0</v>
      </c>
      <c r="BF247" s="92">
        <f>IF(N247="snížená",J247,0)</f>
        <v>0</v>
      </c>
      <c r="BG247" s="92">
        <f>IF(N247="zákl. přenesená",J247,0)</f>
        <v>0</v>
      </c>
      <c r="BH247" s="92">
        <f>IF(N247="sníž. přenesená",J247,0)</f>
        <v>0</v>
      </c>
      <c r="BI247" s="92">
        <f>IF(N247="nulová",J247,0)</f>
        <v>0</v>
      </c>
      <c r="BJ247" s="16" t="s">
        <v>78</v>
      </c>
      <c r="BK247" s="92">
        <f>ROUND(I247*H247,2)</f>
        <v>0</v>
      </c>
      <c r="BL247" s="16" t="s">
        <v>217</v>
      </c>
      <c r="BM247" s="161" t="s">
        <v>745</v>
      </c>
    </row>
    <row r="248" spans="2:65" s="1" customFormat="1" ht="24.2" customHeight="1">
      <c r="B248" s="124"/>
      <c r="C248" s="150" t="s">
        <v>397</v>
      </c>
      <c r="D248" s="150" t="s">
        <v>128</v>
      </c>
      <c r="E248" s="151" t="s">
        <v>746</v>
      </c>
      <c r="F248" s="152" t="s">
        <v>747</v>
      </c>
      <c r="G248" s="153" t="s">
        <v>156</v>
      </c>
      <c r="H248" s="154">
        <v>20</v>
      </c>
      <c r="I248" s="155"/>
      <c r="J248" s="156">
        <f>ROUND(I248*H248,2)</f>
        <v>0</v>
      </c>
      <c r="K248" s="157"/>
      <c r="L248" s="33"/>
      <c r="M248" s="158" t="s">
        <v>1</v>
      </c>
      <c r="N248" s="123" t="s">
        <v>35</v>
      </c>
      <c r="P248" s="159">
        <f>O248*H248</f>
        <v>0</v>
      </c>
      <c r="Q248" s="159">
        <v>0</v>
      </c>
      <c r="R248" s="159">
        <f>Q248*H248</f>
        <v>0</v>
      </c>
      <c r="S248" s="159">
        <v>0</v>
      </c>
      <c r="T248" s="160">
        <f>S248*H248</f>
        <v>0</v>
      </c>
      <c r="AR248" s="161" t="s">
        <v>217</v>
      </c>
      <c r="AT248" s="161" t="s">
        <v>128</v>
      </c>
      <c r="AU248" s="161" t="s">
        <v>80</v>
      </c>
      <c r="AY248" s="16" t="s">
        <v>126</v>
      </c>
      <c r="BE248" s="92">
        <f>IF(N248="základní",J248,0)</f>
        <v>0</v>
      </c>
      <c r="BF248" s="92">
        <f>IF(N248="snížená",J248,0)</f>
        <v>0</v>
      </c>
      <c r="BG248" s="92">
        <f>IF(N248="zákl. přenesená",J248,0)</f>
        <v>0</v>
      </c>
      <c r="BH248" s="92">
        <f>IF(N248="sníž. přenesená",J248,0)</f>
        <v>0</v>
      </c>
      <c r="BI248" s="92">
        <f>IF(N248="nulová",J248,0)</f>
        <v>0</v>
      </c>
      <c r="BJ248" s="16" t="s">
        <v>78</v>
      </c>
      <c r="BK248" s="92">
        <f>ROUND(I248*H248,2)</f>
        <v>0</v>
      </c>
      <c r="BL248" s="16" t="s">
        <v>217</v>
      </c>
      <c r="BM248" s="161" t="s">
        <v>748</v>
      </c>
    </row>
    <row r="249" spans="2:65" s="1" customFormat="1" ht="16.5" customHeight="1">
      <c r="B249" s="124"/>
      <c r="C249" s="185" t="s">
        <v>401</v>
      </c>
      <c r="D249" s="185" t="s">
        <v>310</v>
      </c>
      <c r="E249" s="186" t="s">
        <v>749</v>
      </c>
      <c r="F249" s="187" t="s">
        <v>750</v>
      </c>
      <c r="G249" s="188" t="s">
        <v>156</v>
      </c>
      <c r="H249" s="189">
        <v>20</v>
      </c>
      <c r="I249" s="190"/>
      <c r="J249" s="191">
        <f>ROUND(I249*H249,2)</f>
        <v>0</v>
      </c>
      <c r="K249" s="192"/>
      <c r="L249" s="193"/>
      <c r="M249" s="194" t="s">
        <v>1</v>
      </c>
      <c r="N249" s="195" t="s">
        <v>35</v>
      </c>
      <c r="P249" s="159">
        <f>O249*H249</f>
        <v>0</v>
      </c>
      <c r="Q249" s="159">
        <v>1E-3</v>
      </c>
      <c r="R249" s="159">
        <f>Q249*H249</f>
        <v>0.02</v>
      </c>
      <c r="S249" s="159">
        <v>0</v>
      </c>
      <c r="T249" s="160">
        <f>S249*H249</f>
        <v>0</v>
      </c>
      <c r="AR249" s="161" t="s">
        <v>309</v>
      </c>
      <c r="AT249" s="161" t="s">
        <v>310</v>
      </c>
      <c r="AU249" s="161" t="s">
        <v>80</v>
      </c>
      <c r="AY249" s="16" t="s">
        <v>126</v>
      </c>
      <c r="BE249" s="92">
        <f>IF(N249="základní",J249,0)</f>
        <v>0</v>
      </c>
      <c r="BF249" s="92">
        <f>IF(N249="snížená",J249,0)</f>
        <v>0</v>
      </c>
      <c r="BG249" s="92">
        <f>IF(N249="zákl. přenesená",J249,0)</f>
        <v>0</v>
      </c>
      <c r="BH249" s="92">
        <f>IF(N249="sníž. přenesená",J249,0)</f>
        <v>0</v>
      </c>
      <c r="BI249" s="92">
        <f>IF(N249="nulová",J249,0)</f>
        <v>0</v>
      </c>
      <c r="BJ249" s="16" t="s">
        <v>78</v>
      </c>
      <c r="BK249" s="92">
        <f>ROUND(I249*H249,2)</f>
        <v>0</v>
      </c>
      <c r="BL249" s="16" t="s">
        <v>217</v>
      </c>
      <c r="BM249" s="161" t="s">
        <v>751</v>
      </c>
    </row>
    <row r="250" spans="2:65" s="11" customFormat="1" ht="25.9" customHeight="1">
      <c r="B250" s="138"/>
      <c r="D250" s="139" t="s">
        <v>69</v>
      </c>
      <c r="E250" s="140" t="s">
        <v>310</v>
      </c>
      <c r="F250" s="140" t="s">
        <v>752</v>
      </c>
      <c r="I250" s="141"/>
      <c r="J250" s="142">
        <f>BK250</f>
        <v>0</v>
      </c>
      <c r="L250" s="138"/>
      <c r="M250" s="143"/>
      <c r="P250" s="144">
        <f>P251</f>
        <v>0</v>
      </c>
      <c r="R250" s="144">
        <f>R251</f>
        <v>8.6955000000000005E-2</v>
      </c>
      <c r="T250" s="145">
        <f>T251</f>
        <v>0</v>
      </c>
      <c r="AR250" s="139" t="s">
        <v>140</v>
      </c>
      <c r="AT250" s="146" t="s">
        <v>69</v>
      </c>
      <c r="AU250" s="146" t="s">
        <v>70</v>
      </c>
      <c r="AY250" s="139" t="s">
        <v>126</v>
      </c>
      <c r="BK250" s="147">
        <f>BK251</f>
        <v>0</v>
      </c>
    </row>
    <row r="251" spans="2:65" s="11" customFormat="1" ht="22.9" customHeight="1">
      <c r="B251" s="138"/>
      <c r="D251" s="139" t="s">
        <v>69</v>
      </c>
      <c r="E251" s="148" t="s">
        <v>753</v>
      </c>
      <c r="F251" s="148" t="s">
        <v>754</v>
      </c>
      <c r="I251" s="141"/>
      <c r="J251" s="149">
        <f>BK251</f>
        <v>0</v>
      </c>
      <c r="L251" s="138"/>
      <c r="M251" s="143"/>
      <c r="P251" s="144">
        <f>SUM(P252:P269)</f>
        <v>0</v>
      </c>
      <c r="R251" s="144">
        <f>SUM(R252:R269)</f>
        <v>8.6955000000000005E-2</v>
      </c>
      <c r="T251" s="145">
        <f>SUM(T252:T269)</f>
        <v>0</v>
      </c>
      <c r="AR251" s="139" t="s">
        <v>140</v>
      </c>
      <c r="AT251" s="146" t="s">
        <v>69</v>
      </c>
      <c r="AU251" s="146" t="s">
        <v>78</v>
      </c>
      <c r="AY251" s="139" t="s">
        <v>126</v>
      </c>
      <c r="BK251" s="147">
        <f>SUM(BK252:BK269)</f>
        <v>0</v>
      </c>
    </row>
    <row r="252" spans="2:65" s="1" customFormat="1" ht="16.5" customHeight="1">
      <c r="B252" s="124"/>
      <c r="C252" s="150" t="s">
        <v>405</v>
      </c>
      <c r="D252" s="150" t="s">
        <v>128</v>
      </c>
      <c r="E252" s="151" t="s">
        <v>755</v>
      </c>
      <c r="F252" s="152" t="s">
        <v>756</v>
      </c>
      <c r="G252" s="153" t="s">
        <v>138</v>
      </c>
      <c r="H252" s="154">
        <v>2.25</v>
      </c>
      <c r="I252" s="155"/>
      <c r="J252" s="156">
        <f>ROUND(I252*H252,2)</f>
        <v>0</v>
      </c>
      <c r="K252" s="157"/>
      <c r="L252" s="33"/>
      <c r="M252" s="158" t="s">
        <v>1</v>
      </c>
      <c r="N252" s="123" t="s">
        <v>35</v>
      </c>
      <c r="P252" s="159">
        <f>O252*H252</f>
        <v>0</v>
      </c>
      <c r="Q252" s="159">
        <v>0</v>
      </c>
      <c r="R252" s="159">
        <f>Q252*H252</f>
        <v>0</v>
      </c>
      <c r="S252" s="159">
        <v>0</v>
      </c>
      <c r="T252" s="160">
        <f>S252*H252</f>
        <v>0</v>
      </c>
      <c r="AR252" s="161" t="s">
        <v>132</v>
      </c>
      <c r="AT252" s="161" t="s">
        <v>128</v>
      </c>
      <c r="AU252" s="161" t="s">
        <v>80</v>
      </c>
      <c r="AY252" s="16" t="s">
        <v>126</v>
      </c>
      <c r="BE252" s="92">
        <f>IF(N252="základní",J252,0)</f>
        <v>0</v>
      </c>
      <c r="BF252" s="92">
        <f>IF(N252="snížená",J252,0)</f>
        <v>0</v>
      </c>
      <c r="BG252" s="92">
        <f>IF(N252="zákl. přenesená",J252,0)</f>
        <v>0</v>
      </c>
      <c r="BH252" s="92">
        <f>IF(N252="sníž. přenesená",J252,0)</f>
        <v>0</v>
      </c>
      <c r="BI252" s="92">
        <f>IF(N252="nulová",J252,0)</f>
        <v>0</v>
      </c>
      <c r="BJ252" s="16" t="s">
        <v>78</v>
      </c>
      <c r="BK252" s="92">
        <f>ROUND(I252*H252,2)</f>
        <v>0</v>
      </c>
      <c r="BL252" s="16" t="s">
        <v>132</v>
      </c>
      <c r="BM252" s="161" t="s">
        <v>757</v>
      </c>
    </row>
    <row r="253" spans="2:65" s="1" customFormat="1" ht="29.25">
      <c r="B253" s="33"/>
      <c r="D253" s="162" t="s">
        <v>134</v>
      </c>
      <c r="F253" s="163" t="s">
        <v>758</v>
      </c>
      <c r="I253" s="125"/>
      <c r="L253" s="33"/>
      <c r="M253" s="164"/>
      <c r="T253" s="56"/>
      <c r="AT253" s="16" t="s">
        <v>134</v>
      </c>
      <c r="AU253" s="16" t="s">
        <v>80</v>
      </c>
    </row>
    <row r="254" spans="2:65" s="12" customFormat="1">
      <c r="B254" s="165"/>
      <c r="D254" s="162" t="s">
        <v>158</v>
      </c>
      <c r="E254" s="166" t="s">
        <v>1</v>
      </c>
      <c r="F254" s="167" t="s">
        <v>759</v>
      </c>
      <c r="H254" s="168">
        <v>2.25</v>
      </c>
      <c r="I254" s="169"/>
      <c r="L254" s="165"/>
      <c r="M254" s="170"/>
      <c r="T254" s="171"/>
      <c r="AT254" s="166" t="s">
        <v>158</v>
      </c>
      <c r="AU254" s="166" t="s">
        <v>80</v>
      </c>
      <c r="AV254" s="12" t="s">
        <v>80</v>
      </c>
      <c r="AW254" s="12" t="s">
        <v>26</v>
      </c>
      <c r="AX254" s="12" t="s">
        <v>78</v>
      </c>
      <c r="AY254" s="166" t="s">
        <v>126</v>
      </c>
    </row>
    <row r="255" spans="2:65" s="1" customFormat="1" ht="24.2" customHeight="1">
      <c r="B255" s="124"/>
      <c r="C255" s="150" t="s">
        <v>409</v>
      </c>
      <c r="D255" s="150" t="s">
        <v>128</v>
      </c>
      <c r="E255" s="151" t="s">
        <v>760</v>
      </c>
      <c r="F255" s="152" t="s">
        <v>761</v>
      </c>
      <c r="G255" s="153" t="s">
        <v>156</v>
      </c>
      <c r="H255" s="154">
        <v>20</v>
      </c>
      <c r="I255" s="155"/>
      <c r="J255" s="156">
        <f>ROUND(I255*H255,2)</f>
        <v>0</v>
      </c>
      <c r="K255" s="157"/>
      <c r="L255" s="33"/>
      <c r="M255" s="158" t="s">
        <v>1</v>
      </c>
      <c r="N255" s="123" t="s">
        <v>35</v>
      </c>
      <c r="P255" s="159">
        <f>O255*H255</f>
        <v>0</v>
      </c>
      <c r="Q255" s="159">
        <v>0</v>
      </c>
      <c r="R255" s="159">
        <f>Q255*H255</f>
        <v>0</v>
      </c>
      <c r="S255" s="159">
        <v>0</v>
      </c>
      <c r="T255" s="160">
        <f>S255*H255</f>
        <v>0</v>
      </c>
      <c r="AR255" s="161" t="s">
        <v>467</v>
      </c>
      <c r="AT255" s="161" t="s">
        <v>128</v>
      </c>
      <c r="AU255" s="161" t="s">
        <v>80</v>
      </c>
      <c r="AY255" s="16" t="s">
        <v>126</v>
      </c>
      <c r="BE255" s="92">
        <f>IF(N255="základní",J255,0)</f>
        <v>0</v>
      </c>
      <c r="BF255" s="92">
        <f>IF(N255="snížená",J255,0)</f>
        <v>0</v>
      </c>
      <c r="BG255" s="92">
        <f>IF(N255="zákl. přenesená",J255,0)</f>
        <v>0</v>
      </c>
      <c r="BH255" s="92">
        <f>IF(N255="sníž. přenesená",J255,0)</f>
        <v>0</v>
      </c>
      <c r="BI255" s="92">
        <f>IF(N255="nulová",J255,0)</f>
        <v>0</v>
      </c>
      <c r="BJ255" s="16" t="s">
        <v>78</v>
      </c>
      <c r="BK255" s="92">
        <f>ROUND(I255*H255,2)</f>
        <v>0</v>
      </c>
      <c r="BL255" s="16" t="s">
        <v>467</v>
      </c>
      <c r="BM255" s="161" t="s">
        <v>762</v>
      </c>
    </row>
    <row r="256" spans="2:65" s="1" customFormat="1" ht="24.2" customHeight="1">
      <c r="B256" s="124"/>
      <c r="C256" s="150" t="s">
        <v>413</v>
      </c>
      <c r="D256" s="150" t="s">
        <v>128</v>
      </c>
      <c r="E256" s="151" t="s">
        <v>763</v>
      </c>
      <c r="F256" s="152" t="s">
        <v>764</v>
      </c>
      <c r="G256" s="153" t="s">
        <v>156</v>
      </c>
      <c r="H256" s="154">
        <v>150</v>
      </c>
      <c r="I256" s="155"/>
      <c r="J256" s="156">
        <f>ROUND(I256*H256,2)</f>
        <v>0</v>
      </c>
      <c r="K256" s="157"/>
      <c r="L256" s="33"/>
      <c r="M256" s="158" t="s">
        <v>1</v>
      </c>
      <c r="N256" s="123" t="s">
        <v>35</v>
      </c>
      <c r="P256" s="159">
        <f>O256*H256</f>
        <v>0</v>
      </c>
      <c r="Q256" s="159">
        <v>0</v>
      </c>
      <c r="R256" s="159">
        <f>Q256*H256</f>
        <v>0</v>
      </c>
      <c r="S256" s="159">
        <v>0</v>
      </c>
      <c r="T256" s="160">
        <f>S256*H256</f>
        <v>0</v>
      </c>
      <c r="AR256" s="161" t="s">
        <v>467</v>
      </c>
      <c r="AT256" s="161" t="s">
        <v>128</v>
      </c>
      <c r="AU256" s="161" t="s">
        <v>80</v>
      </c>
      <c r="AY256" s="16" t="s">
        <v>126</v>
      </c>
      <c r="BE256" s="92">
        <f>IF(N256="základní",J256,0)</f>
        <v>0</v>
      </c>
      <c r="BF256" s="92">
        <f>IF(N256="snížená",J256,0)</f>
        <v>0</v>
      </c>
      <c r="BG256" s="92">
        <f>IF(N256="zákl. přenesená",J256,0)</f>
        <v>0</v>
      </c>
      <c r="BH256" s="92">
        <f>IF(N256="sníž. přenesená",J256,0)</f>
        <v>0</v>
      </c>
      <c r="BI256" s="92">
        <f>IF(N256="nulová",J256,0)</f>
        <v>0</v>
      </c>
      <c r="BJ256" s="16" t="s">
        <v>78</v>
      </c>
      <c r="BK256" s="92">
        <f>ROUND(I256*H256,2)</f>
        <v>0</v>
      </c>
      <c r="BL256" s="16" t="s">
        <v>467</v>
      </c>
      <c r="BM256" s="161" t="s">
        <v>765</v>
      </c>
    </row>
    <row r="257" spans="2:65" s="1" customFormat="1" ht="37.9" customHeight="1">
      <c r="B257" s="124"/>
      <c r="C257" s="150" t="s">
        <v>417</v>
      </c>
      <c r="D257" s="150" t="s">
        <v>128</v>
      </c>
      <c r="E257" s="151" t="s">
        <v>766</v>
      </c>
      <c r="F257" s="152" t="s">
        <v>767</v>
      </c>
      <c r="G257" s="153" t="s">
        <v>179</v>
      </c>
      <c r="H257" s="154">
        <v>11.9</v>
      </c>
      <c r="I257" s="155"/>
      <c r="J257" s="156">
        <f>ROUND(I257*H257,2)</f>
        <v>0</v>
      </c>
      <c r="K257" s="157"/>
      <c r="L257" s="33"/>
      <c r="M257" s="158" t="s">
        <v>1</v>
      </c>
      <c r="N257" s="123" t="s">
        <v>35</v>
      </c>
      <c r="P257" s="159">
        <f>O257*H257</f>
        <v>0</v>
      </c>
      <c r="Q257" s="159">
        <v>0</v>
      </c>
      <c r="R257" s="159">
        <f>Q257*H257</f>
        <v>0</v>
      </c>
      <c r="S257" s="159">
        <v>0</v>
      </c>
      <c r="T257" s="160">
        <f>S257*H257</f>
        <v>0</v>
      </c>
      <c r="AR257" s="161" t="s">
        <v>467</v>
      </c>
      <c r="AT257" s="161" t="s">
        <v>128</v>
      </c>
      <c r="AU257" s="161" t="s">
        <v>80</v>
      </c>
      <c r="AY257" s="16" t="s">
        <v>126</v>
      </c>
      <c r="BE257" s="92">
        <f>IF(N257="základní",J257,0)</f>
        <v>0</v>
      </c>
      <c r="BF257" s="92">
        <f>IF(N257="snížená",J257,0)</f>
        <v>0</v>
      </c>
      <c r="BG257" s="92">
        <f>IF(N257="zákl. přenesená",J257,0)</f>
        <v>0</v>
      </c>
      <c r="BH257" s="92">
        <f>IF(N257="sníž. přenesená",J257,0)</f>
        <v>0</v>
      </c>
      <c r="BI257" s="92">
        <f>IF(N257="nulová",J257,0)</f>
        <v>0</v>
      </c>
      <c r="BJ257" s="16" t="s">
        <v>78</v>
      </c>
      <c r="BK257" s="92">
        <f>ROUND(I257*H257,2)</f>
        <v>0</v>
      </c>
      <c r="BL257" s="16" t="s">
        <v>467</v>
      </c>
      <c r="BM257" s="161" t="s">
        <v>768</v>
      </c>
    </row>
    <row r="258" spans="2:65" s="1" customFormat="1" ht="37.9" customHeight="1">
      <c r="B258" s="124"/>
      <c r="C258" s="150" t="s">
        <v>422</v>
      </c>
      <c r="D258" s="150" t="s">
        <v>128</v>
      </c>
      <c r="E258" s="151" t="s">
        <v>769</v>
      </c>
      <c r="F258" s="152" t="s">
        <v>770</v>
      </c>
      <c r="G258" s="153" t="s">
        <v>179</v>
      </c>
      <c r="H258" s="154">
        <v>107.1</v>
      </c>
      <c r="I258" s="155"/>
      <c r="J258" s="156">
        <f>ROUND(I258*H258,2)</f>
        <v>0</v>
      </c>
      <c r="K258" s="157"/>
      <c r="L258" s="33"/>
      <c r="M258" s="158" t="s">
        <v>1</v>
      </c>
      <c r="N258" s="123" t="s">
        <v>35</v>
      </c>
      <c r="P258" s="159">
        <f>O258*H258</f>
        <v>0</v>
      </c>
      <c r="Q258" s="159">
        <v>0</v>
      </c>
      <c r="R258" s="159">
        <f>Q258*H258</f>
        <v>0</v>
      </c>
      <c r="S258" s="159">
        <v>0</v>
      </c>
      <c r="T258" s="160">
        <f>S258*H258</f>
        <v>0</v>
      </c>
      <c r="AR258" s="161" t="s">
        <v>467</v>
      </c>
      <c r="AT258" s="161" t="s">
        <v>128</v>
      </c>
      <c r="AU258" s="161" t="s">
        <v>80</v>
      </c>
      <c r="AY258" s="16" t="s">
        <v>126</v>
      </c>
      <c r="BE258" s="92">
        <f>IF(N258="základní",J258,0)</f>
        <v>0</v>
      </c>
      <c r="BF258" s="92">
        <f>IF(N258="snížená",J258,0)</f>
        <v>0</v>
      </c>
      <c r="BG258" s="92">
        <f>IF(N258="zákl. přenesená",J258,0)</f>
        <v>0</v>
      </c>
      <c r="BH258" s="92">
        <f>IF(N258="sníž. přenesená",J258,0)</f>
        <v>0</v>
      </c>
      <c r="BI258" s="92">
        <f>IF(N258="nulová",J258,0)</f>
        <v>0</v>
      </c>
      <c r="BJ258" s="16" t="s">
        <v>78</v>
      </c>
      <c r="BK258" s="92">
        <f>ROUND(I258*H258,2)</f>
        <v>0</v>
      </c>
      <c r="BL258" s="16" t="s">
        <v>467</v>
      </c>
      <c r="BM258" s="161" t="s">
        <v>771</v>
      </c>
    </row>
    <row r="259" spans="2:65" s="12" customFormat="1">
      <c r="B259" s="165"/>
      <c r="D259" s="162" t="s">
        <v>158</v>
      </c>
      <c r="E259" s="166" t="s">
        <v>1</v>
      </c>
      <c r="F259" s="167" t="s">
        <v>772</v>
      </c>
      <c r="H259" s="168">
        <v>107.1</v>
      </c>
      <c r="I259" s="169"/>
      <c r="L259" s="165"/>
      <c r="M259" s="170"/>
      <c r="T259" s="171"/>
      <c r="AT259" s="166" t="s">
        <v>158</v>
      </c>
      <c r="AU259" s="166" t="s">
        <v>80</v>
      </c>
      <c r="AV259" s="12" t="s">
        <v>80</v>
      </c>
      <c r="AW259" s="12" t="s">
        <v>26</v>
      </c>
      <c r="AX259" s="12" t="s">
        <v>78</v>
      </c>
      <c r="AY259" s="166" t="s">
        <v>126</v>
      </c>
    </row>
    <row r="260" spans="2:65" s="1" customFormat="1" ht="24.2" customHeight="1">
      <c r="B260" s="124"/>
      <c r="C260" s="150" t="s">
        <v>426</v>
      </c>
      <c r="D260" s="150" t="s">
        <v>128</v>
      </c>
      <c r="E260" s="151" t="s">
        <v>773</v>
      </c>
      <c r="F260" s="152" t="s">
        <v>774</v>
      </c>
      <c r="G260" s="153" t="s">
        <v>287</v>
      </c>
      <c r="H260" s="154">
        <v>21.42</v>
      </c>
      <c r="I260" s="155"/>
      <c r="J260" s="156">
        <f>ROUND(I260*H260,2)</f>
        <v>0</v>
      </c>
      <c r="K260" s="157"/>
      <c r="L260" s="33"/>
      <c r="M260" s="158" t="s">
        <v>1</v>
      </c>
      <c r="N260" s="123" t="s">
        <v>35</v>
      </c>
      <c r="P260" s="159">
        <f>O260*H260</f>
        <v>0</v>
      </c>
      <c r="Q260" s="159">
        <v>0</v>
      </c>
      <c r="R260" s="159">
        <f>Q260*H260</f>
        <v>0</v>
      </c>
      <c r="S260" s="159">
        <v>0</v>
      </c>
      <c r="T260" s="160">
        <f>S260*H260</f>
        <v>0</v>
      </c>
      <c r="AR260" s="161" t="s">
        <v>467</v>
      </c>
      <c r="AT260" s="161" t="s">
        <v>128</v>
      </c>
      <c r="AU260" s="161" t="s">
        <v>80</v>
      </c>
      <c r="AY260" s="16" t="s">
        <v>126</v>
      </c>
      <c r="BE260" s="92">
        <f>IF(N260="základní",J260,0)</f>
        <v>0</v>
      </c>
      <c r="BF260" s="92">
        <f>IF(N260="snížená",J260,0)</f>
        <v>0</v>
      </c>
      <c r="BG260" s="92">
        <f>IF(N260="zákl. přenesená",J260,0)</f>
        <v>0</v>
      </c>
      <c r="BH260" s="92">
        <f>IF(N260="sníž. přenesená",J260,0)</f>
        <v>0</v>
      </c>
      <c r="BI260" s="92">
        <f>IF(N260="nulová",J260,0)</f>
        <v>0</v>
      </c>
      <c r="BJ260" s="16" t="s">
        <v>78</v>
      </c>
      <c r="BK260" s="92">
        <f>ROUND(I260*H260,2)</f>
        <v>0</v>
      </c>
      <c r="BL260" s="16" t="s">
        <v>467</v>
      </c>
      <c r="BM260" s="161" t="s">
        <v>775</v>
      </c>
    </row>
    <row r="261" spans="2:65" s="12" customFormat="1">
      <c r="B261" s="165"/>
      <c r="D261" s="162" t="s">
        <v>158</v>
      </c>
      <c r="E261" s="166" t="s">
        <v>1</v>
      </c>
      <c r="F261" s="167" t="s">
        <v>776</v>
      </c>
      <c r="H261" s="168">
        <v>21.42</v>
      </c>
      <c r="I261" s="169"/>
      <c r="L261" s="165"/>
      <c r="M261" s="170"/>
      <c r="T261" s="171"/>
      <c r="AT261" s="166" t="s">
        <v>158</v>
      </c>
      <c r="AU261" s="166" t="s">
        <v>80</v>
      </c>
      <c r="AV261" s="12" t="s">
        <v>80</v>
      </c>
      <c r="AW261" s="12" t="s">
        <v>26</v>
      </c>
      <c r="AX261" s="12" t="s">
        <v>78</v>
      </c>
      <c r="AY261" s="166" t="s">
        <v>126</v>
      </c>
    </row>
    <row r="262" spans="2:65" s="1" customFormat="1" ht="24.2" customHeight="1">
      <c r="B262" s="124"/>
      <c r="C262" s="150" t="s">
        <v>430</v>
      </c>
      <c r="D262" s="150" t="s">
        <v>128</v>
      </c>
      <c r="E262" s="151" t="s">
        <v>777</v>
      </c>
      <c r="F262" s="152" t="s">
        <v>778</v>
      </c>
      <c r="G262" s="153" t="s">
        <v>179</v>
      </c>
      <c r="H262" s="154">
        <v>11.9</v>
      </c>
      <c r="I262" s="155"/>
      <c r="J262" s="156">
        <f t="shared" ref="J262:J268" si="15">ROUND(I262*H262,2)</f>
        <v>0</v>
      </c>
      <c r="K262" s="157"/>
      <c r="L262" s="33"/>
      <c r="M262" s="158" t="s">
        <v>1</v>
      </c>
      <c r="N262" s="123" t="s">
        <v>35</v>
      </c>
      <c r="P262" s="159">
        <f t="shared" ref="P262:P268" si="16">O262*H262</f>
        <v>0</v>
      </c>
      <c r="Q262" s="159">
        <v>0</v>
      </c>
      <c r="R262" s="159">
        <f t="shared" ref="R262:R268" si="17">Q262*H262</f>
        <v>0</v>
      </c>
      <c r="S262" s="159">
        <v>0</v>
      </c>
      <c r="T262" s="160">
        <f t="shared" ref="T262:T268" si="18">S262*H262</f>
        <v>0</v>
      </c>
      <c r="AR262" s="161" t="s">
        <v>467</v>
      </c>
      <c r="AT262" s="161" t="s">
        <v>128</v>
      </c>
      <c r="AU262" s="161" t="s">
        <v>80</v>
      </c>
      <c r="AY262" s="16" t="s">
        <v>126</v>
      </c>
      <c r="BE262" s="92">
        <f t="shared" ref="BE262:BE268" si="19">IF(N262="základní",J262,0)</f>
        <v>0</v>
      </c>
      <c r="BF262" s="92">
        <f t="shared" ref="BF262:BF268" si="20">IF(N262="snížená",J262,0)</f>
        <v>0</v>
      </c>
      <c r="BG262" s="92">
        <f t="shared" ref="BG262:BG268" si="21">IF(N262="zákl. přenesená",J262,0)</f>
        <v>0</v>
      </c>
      <c r="BH262" s="92">
        <f t="shared" ref="BH262:BH268" si="22">IF(N262="sníž. přenesená",J262,0)</f>
        <v>0</v>
      </c>
      <c r="BI262" s="92">
        <f t="shared" ref="BI262:BI268" si="23">IF(N262="nulová",J262,0)</f>
        <v>0</v>
      </c>
      <c r="BJ262" s="16" t="s">
        <v>78</v>
      </c>
      <c r="BK262" s="92">
        <f t="shared" ref="BK262:BK268" si="24">ROUND(I262*H262,2)</f>
        <v>0</v>
      </c>
      <c r="BL262" s="16" t="s">
        <v>467</v>
      </c>
      <c r="BM262" s="161" t="s">
        <v>779</v>
      </c>
    </row>
    <row r="263" spans="2:65" s="1" customFormat="1" ht="24.2" customHeight="1">
      <c r="B263" s="124"/>
      <c r="C263" s="150" t="s">
        <v>435</v>
      </c>
      <c r="D263" s="150" t="s">
        <v>128</v>
      </c>
      <c r="E263" s="151" t="s">
        <v>780</v>
      </c>
      <c r="F263" s="152" t="s">
        <v>781</v>
      </c>
      <c r="G263" s="153" t="s">
        <v>156</v>
      </c>
      <c r="H263" s="154">
        <v>20</v>
      </c>
      <c r="I263" s="155"/>
      <c r="J263" s="156">
        <f t="shared" si="15"/>
        <v>0</v>
      </c>
      <c r="K263" s="157"/>
      <c r="L263" s="33"/>
      <c r="M263" s="158" t="s">
        <v>1</v>
      </c>
      <c r="N263" s="123" t="s">
        <v>35</v>
      </c>
      <c r="P263" s="159">
        <f t="shared" si="16"/>
        <v>0</v>
      </c>
      <c r="Q263" s="159">
        <v>0</v>
      </c>
      <c r="R263" s="159">
        <f t="shared" si="17"/>
        <v>0</v>
      </c>
      <c r="S263" s="159">
        <v>0</v>
      </c>
      <c r="T263" s="160">
        <f t="shared" si="18"/>
        <v>0</v>
      </c>
      <c r="AR263" s="161" t="s">
        <v>467</v>
      </c>
      <c r="AT263" s="161" t="s">
        <v>128</v>
      </c>
      <c r="AU263" s="161" t="s">
        <v>80</v>
      </c>
      <c r="AY263" s="16" t="s">
        <v>126</v>
      </c>
      <c r="BE263" s="92">
        <f t="shared" si="19"/>
        <v>0</v>
      </c>
      <c r="BF263" s="92">
        <f t="shared" si="20"/>
        <v>0</v>
      </c>
      <c r="BG263" s="92">
        <f t="shared" si="21"/>
        <v>0</v>
      </c>
      <c r="BH263" s="92">
        <f t="shared" si="22"/>
        <v>0</v>
      </c>
      <c r="BI263" s="92">
        <f t="shared" si="23"/>
        <v>0</v>
      </c>
      <c r="BJ263" s="16" t="s">
        <v>78</v>
      </c>
      <c r="BK263" s="92">
        <f t="shared" si="24"/>
        <v>0</v>
      </c>
      <c r="BL263" s="16" t="s">
        <v>467</v>
      </c>
      <c r="BM263" s="161" t="s">
        <v>782</v>
      </c>
    </row>
    <row r="264" spans="2:65" s="1" customFormat="1" ht="24.2" customHeight="1">
      <c r="B264" s="124"/>
      <c r="C264" s="150" t="s">
        <v>439</v>
      </c>
      <c r="D264" s="150" t="s">
        <v>128</v>
      </c>
      <c r="E264" s="151" t="s">
        <v>783</v>
      </c>
      <c r="F264" s="152" t="s">
        <v>784</v>
      </c>
      <c r="G264" s="153" t="s">
        <v>156</v>
      </c>
      <c r="H264" s="154">
        <v>150</v>
      </c>
      <c r="I264" s="155"/>
      <c r="J264" s="156">
        <f t="shared" si="15"/>
        <v>0</v>
      </c>
      <c r="K264" s="157"/>
      <c r="L264" s="33"/>
      <c r="M264" s="158" t="s">
        <v>1</v>
      </c>
      <c r="N264" s="123" t="s">
        <v>35</v>
      </c>
      <c r="P264" s="159">
        <f t="shared" si="16"/>
        <v>0</v>
      </c>
      <c r="Q264" s="159">
        <v>0</v>
      </c>
      <c r="R264" s="159">
        <f t="shared" si="17"/>
        <v>0</v>
      </c>
      <c r="S264" s="159">
        <v>0</v>
      </c>
      <c r="T264" s="160">
        <f t="shared" si="18"/>
        <v>0</v>
      </c>
      <c r="AR264" s="161" t="s">
        <v>467</v>
      </c>
      <c r="AT264" s="161" t="s">
        <v>128</v>
      </c>
      <c r="AU264" s="161" t="s">
        <v>80</v>
      </c>
      <c r="AY264" s="16" t="s">
        <v>126</v>
      </c>
      <c r="BE264" s="92">
        <f t="shared" si="19"/>
        <v>0</v>
      </c>
      <c r="BF264" s="92">
        <f t="shared" si="20"/>
        <v>0</v>
      </c>
      <c r="BG264" s="92">
        <f t="shared" si="21"/>
        <v>0</v>
      </c>
      <c r="BH264" s="92">
        <f t="shared" si="22"/>
        <v>0</v>
      </c>
      <c r="BI264" s="92">
        <f t="shared" si="23"/>
        <v>0</v>
      </c>
      <c r="BJ264" s="16" t="s">
        <v>78</v>
      </c>
      <c r="BK264" s="92">
        <f t="shared" si="24"/>
        <v>0</v>
      </c>
      <c r="BL264" s="16" t="s">
        <v>467</v>
      </c>
      <c r="BM264" s="161" t="s">
        <v>785</v>
      </c>
    </row>
    <row r="265" spans="2:65" s="1" customFormat="1" ht="24.2" customHeight="1">
      <c r="B265" s="124"/>
      <c r="C265" s="150" t="s">
        <v>444</v>
      </c>
      <c r="D265" s="150" t="s">
        <v>128</v>
      </c>
      <c r="E265" s="151" t="s">
        <v>786</v>
      </c>
      <c r="F265" s="152" t="s">
        <v>787</v>
      </c>
      <c r="G265" s="153" t="s">
        <v>156</v>
      </c>
      <c r="H265" s="154">
        <v>170</v>
      </c>
      <c r="I265" s="155"/>
      <c r="J265" s="156">
        <f t="shared" si="15"/>
        <v>0</v>
      </c>
      <c r="K265" s="157"/>
      <c r="L265" s="33"/>
      <c r="M265" s="158" t="s">
        <v>1</v>
      </c>
      <c r="N265" s="123" t="s">
        <v>35</v>
      </c>
      <c r="P265" s="159">
        <f t="shared" si="16"/>
        <v>0</v>
      </c>
      <c r="Q265" s="159">
        <v>0</v>
      </c>
      <c r="R265" s="159">
        <f t="shared" si="17"/>
        <v>0</v>
      </c>
      <c r="S265" s="159">
        <v>0</v>
      </c>
      <c r="T265" s="160">
        <f t="shared" si="18"/>
        <v>0</v>
      </c>
      <c r="AR265" s="161" t="s">
        <v>467</v>
      </c>
      <c r="AT265" s="161" t="s">
        <v>128</v>
      </c>
      <c r="AU265" s="161" t="s">
        <v>80</v>
      </c>
      <c r="AY265" s="16" t="s">
        <v>126</v>
      </c>
      <c r="BE265" s="92">
        <f t="shared" si="19"/>
        <v>0</v>
      </c>
      <c r="BF265" s="92">
        <f t="shared" si="20"/>
        <v>0</v>
      </c>
      <c r="BG265" s="92">
        <f t="shared" si="21"/>
        <v>0</v>
      </c>
      <c r="BH265" s="92">
        <f t="shared" si="22"/>
        <v>0</v>
      </c>
      <c r="BI265" s="92">
        <f t="shared" si="23"/>
        <v>0</v>
      </c>
      <c r="BJ265" s="16" t="s">
        <v>78</v>
      </c>
      <c r="BK265" s="92">
        <f t="shared" si="24"/>
        <v>0</v>
      </c>
      <c r="BL265" s="16" t="s">
        <v>467</v>
      </c>
      <c r="BM265" s="161" t="s">
        <v>788</v>
      </c>
    </row>
    <row r="266" spans="2:65" s="1" customFormat="1" ht="16.5" customHeight="1">
      <c r="B266" s="124"/>
      <c r="C266" s="150" t="s">
        <v>449</v>
      </c>
      <c r="D266" s="150" t="s">
        <v>128</v>
      </c>
      <c r="E266" s="151" t="s">
        <v>789</v>
      </c>
      <c r="F266" s="152" t="s">
        <v>790</v>
      </c>
      <c r="G266" s="153" t="s">
        <v>156</v>
      </c>
      <c r="H266" s="154">
        <v>170</v>
      </c>
      <c r="I266" s="155"/>
      <c r="J266" s="156">
        <f t="shared" si="15"/>
        <v>0</v>
      </c>
      <c r="K266" s="157"/>
      <c r="L266" s="33"/>
      <c r="M266" s="158" t="s">
        <v>1</v>
      </c>
      <c r="N266" s="123" t="s">
        <v>35</v>
      </c>
      <c r="P266" s="159">
        <f t="shared" si="16"/>
        <v>0</v>
      </c>
      <c r="Q266" s="159">
        <v>6.0000000000000002E-5</v>
      </c>
      <c r="R266" s="159">
        <f t="shared" si="17"/>
        <v>1.0200000000000001E-2</v>
      </c>
      <c r="S266" s="159">
        <v>0</v>
      </c>
      <c r="T266" s="160">
        <f t="shared" si="18"/>
        <v>0</v>
      </c>
      <c r="AR266" s="161" t="s">
        <v>467</v>
      </c>
      <c r="AT266" s="161" t="s">
        <v>128</v>
      </c>
      <c r="AU266" s="161" t="s">
        <v>80</v>
      </c>
      <c r="AY266" s="16" t="s">
        <v>126</v>
      </c>
      <c r="BE266" s="92">
        <f t="shared" si="19"/>
        <v>0</v>
      </c>
      <c r="BF266" s="92">
        <f t="shared" si="20"/>
        <v>0</v>
      </c>
      <c r="BG266" s="92">
        <f t="shared" si="21"/>
        <v>0</v>
      </c>
      <c r="BH266" s="92">
        <f t="shared" si="22"/>
        <v>0</v>
      </c>
      <c r="BI266" s="92">
        <f t="shared" si="23"/>
        <v>0</v>
      </c>
      <c r="BJ266" s="16" t="s">
        <v>78</v>
      </c>
      <c r="BK266" s="92">
        <f t="shared" si="24"/>
        <v>0</v>
      </c>
      <c r="BL266" s="16" t="s">
        <v>467</v>
      </c>
      <c r="BM266" s="161" t="s">
        <v>791</v>
      </c>
    </row>
    <row r="267" spans="2:65" s="1" customFormat="1" ht="24.2" customHeight="1">
      <c r="B267" s="124"/>
      <c r="C267" s="150" t="s">
        <v>453</v>
      </c>
      <c r="D267" s="150" t="s">
        <v>128</v>
      </c>
      <c r="E267" s="151" t="s">
        <v>792</v>
      </c>
      <c r="F267" s="152" t="s">
        <v>793</v>
      </c>
      <c r="G267" s="153" t="s">
        <v>156</v>
      </c>
      <c r="H267" s="154">
        <v>170</v>
      </c>
      <c r="I267" s="155"/>
      <c r="J267" s="156">
        <f t="shared" si="15"/>
        <v>0</v>
      </c>
      <c r="K267" s="157"/>
      <c r="L267" s="33"/>
      <c r="M267" s="158" t="s">
        <v>1</v>
      </c>
      <c r="N267" s="123" t="s">
        <v>35</v>
      </c>
      <c r="P267" s="159">
        <f t="shared" si="16"/>
        <v>0</v>
      </c>
      <c r="Q267" s="159">
        <v>0</v>
      </c>
      <c r="R267" s="159">
        <f t="shared" si="17"/>
        <v>0</v>
      </c>
      <c r="S267" s="159">
        <v>0</v>
      </c>
      <c r="T267" s="160">
        <f t="shared" si="18"/>
        <v>0</v>
      </c>
      <c r="AR267" s="161" t="s">
        <v>467</v>
      </c>
      <c r="AT267" s="161" t="s">
        <v>128</v>
      </c>
      <c r="AU267" s="161" t="s">
        <v>80</v>
      </c>
      <c r="AY267" s="16" t="s">
        <v>126</v>
      </c>
      <c r="BE267" s="92">
        <f t="shared" si="19"/>
        <v>0</v>
      </c>
      <c r="BF267" s="92">
        <f t="shared" si="20"/>
        <v>0</v>
      </c>
      <c r="BG267" s="92">
        <f t="shared" si="21"/>
        <v>0</v>
      </c>
      <c r="BH267" s="92">
        <f t="shared" si="22"/>
        <v>0</v>
      </c>
      <c r="BI267" s="92">
        <f t="shared" si="23"/>
        <v>0</v>
      </c>
      <c r="BJ267" s="16" t="s">
        <v>78</v>
      </c>
      <c r="BK267" s="92">
        <f t="shared" si="24"/>
        <v>0</v>
      </c>
      <c r="BL267" s="16" t="s">
        <v>467</v>
      </c>
      <c r="BM267" s="161" t="s">
        <v>794</v>
      </c>
    </row>
    <row r="268" spans="2:65" s="1" customFormat="1" ht="24.2" customHeight="1">
      <c r="B268" s="124"/>
      <c r="C268" s="185" t="s">
        <v>458</v>
      </c>
      <c r="D268" s="185" t="s">
        <v>310</v>
      </c>
      <c r="E268" s="186" t="s">
        <v>795</v>
      </c>
      <c r="F268" s="187" t="s">
        <v>796</v>
      </c>
      <c r="G268" s="188" t="s">
        <v>156</v>
      </c>
      <c r="H268" s="189">
        <v>178.5</v>
      </c>
      <c r="I268" s="190"/>
      <c r="J268" s="191">
        <f t="shared" si="15"/>
        <v>0</v>
      </c>
      <c r="K268" s="192"/>
      <c r="L268" s="193"/>
      <c r="M268" s="194" t="s">
        <v>1</v>
      </c>
      <c r="N268" s="195" t="s">
        <v>35</v>
      </c>
      <c r="P268" s="159">
        <f t="shared" si="16"/>
        <v>0</v>
      </c>
      <c r="Q268" s="159">
        <v>4.2999999999999999E-4</v>
      </c>
      <c r="R268" s="159">
        <f t="shared" si="17"/>
        <v>7.6755000000000004E-2</v>
      </c>
      <c r="S268" s="159">
        <v>0</v>
      </c>
      <c r="T268" s="160">
        <f t="shared" si="18"/>
        <v>0</v>
      </c>
      <c r="AR268" s="161" t="s">
        <v>797</v>
      </c>
      <c r="AT268" s="161" t="s">
        <v>310</v>
      </c>
      <c r="AU268" s="161" t="s">
        <v>80</v>
      </c>
      <c r="AY268" s="16" t="s">
        <v>126</v>
      </c>
      <c r="BE268" s="92">
        <f t="shared" si="19"/>
        <v>0</v>
      </c>
      <c r="BF268" s="92">
        <f t="shared" si="20"/>
        <v>0</v>
      </c>
      <c r="BG268" s="92">
        <f t="shared" si="21"/>
        <v>0</v>
      </c>
      <c r="BH268" s="92">
        <f t="shared" si="22"/>
        <v>0</v>
      </c>
      <c r="BI268" s="92">
        <f t="shared" si="23"/>
        <v>0</v>
      </c>
      <c r="BJ268" s="16" t="s">
        <v>78</v>
      </c>
      <c r="BK268" s="92">
        <f t="shared" si="24"/>
        <v>0</v>
      </c>
      <c r="BL268" s="16" t="s">
        <v>797</v>
      </c>
      <c r="BM268" s="161" t="s">
        <v>798</v>
      </c>
    </row>
    <row r="269" spans="2:65" s="12" customFormat="1">
      <c r="B269" s="165"/>
      <c r="D269" s="162" t="s">
        <v>158</v>
      </c>
      <c r="F269" s="167" t="s">
        <v>799</v>
      </c>
      <c r="H269" s="168">
        <v>178.5</v>
      </c>
      <c r="I269" s="169"/>
      <c r="L269" s="165"/>
      <c r="M269" s="201"/>
      <c r="N269" s="202"/>
      <c r="O269" s="202"/>
      <c r="P269" s="202"/>
      <c r="Q269" s="202"/>
      <c r="R269" s="202"/>
      <c r="S269" s="202"/>
      <c r="T269" s="203"/>
      <c r="AT269" s="166" t="s">
        <v>158</v>
      </c>
      <c r="AU269" s="166" t="s">
        <v>80</v>
      </c>
      <c r="AV269" s="12" t="s">
        <v>80</v>
      </c>
      <c r="AW269" s="12" t="s">
        <v>3</v>
      </c>
      <c r="AX269" s="12" t="s">
        <v>78</v>
      </c>
      <c r="AY269" s="166" t="s">
        <v>126</v>
      </c>
    </row>
    <row r="270" spans="2:65" s="1" customFormat="1" ht="6.95" customHeight="1">
      <c r="B270" s="45"/>
      <c r="C270" s="46"/>
      <c r="D270" s="46"/>
      <c r="E270" s="46"/>
      <c r="F270" s="46"/>
      <c r="G270" s="46"/>
      <c r="H270" s="46"/>
      <c r="I270" s="46"/>
      <c r="J270" s="46"/>
      <c r="K270" s="46"/>
      <c r="L270" s="33"/>
    </row>
  </sheetData>
  <autoFilter ref="C137:K269" xr:uid="{00000000-0009-0000-0000-000002000000}"/>
  <mergeCells count="14">
    <mergeCell ref="D116:F116"/>
    <mergeCell ref="E128:H128"/>
    <mergeCell ref="E130:H130"/>
    <mergeCell ref="L2:V2"/>
    <mergeCell ref="E87:H87"/>
    <mergeCell ref="D112:F112"/>
    <mergeCell ref="D113:F113"/>
    <mergeCell ref="D114:F114"/>
    <mergeCell ref="D115:F11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8"/>
  <sheetViews>
    <sheetView showGridLines="0" topLeftCell="A121" workbookViewId="0">
      <selection activeCell="X137" sqref="X13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7" t="s">
        <v>5</v>
      </c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6" t="s">
        <v>86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5" customHeight="1">
      <c r="B4" s="19"/>
      <c r="D4" s="20" t="s">
        <v>92</v>
      </c>
      <c r="L4" s="19"/>
      <c r="M4" s="99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52" t="str">
        <f>'Rekapitulace stavby'!K6</f>
        <v>Nemocnice Znojmo - Přeložka splaškové kanalizace, Česle</v>
      </c>
      <c r="F7" s="253"/>
      <c r="G7" s="253"/>
      <c r="H7" s="253"/>
      <c r="L7" s="19"/>
    </row>
    <row r="8" spans="2:46" s="1" customFormat="1" ht="12" customHeight="1">
      <c r="B8" s="33"/>
      <c r="D8" s="26" t="s">
        <v>93</v>
      </c>
      <c r="L8" s="33"/>
    </row>
    <row r="9" spans="2:46" s="1" customFormat="1" ht="16.5" customHeight="1">
      <c r="B9" s="33"/>
      <c r="E9" s="207" t="s">
        <v>800</v>
      </c>
      <c r="F9" s="254"/>
      <c r="G9" s="254"/>
      <c r="H9" s="254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6" t="s">
        <v>16</v>
      </c>
      <c r="F11" s="24" t="s">
        <v>1</v>
      </c>
      <c r="I11" s="26" t="s">
        <v>17</v>
      </c>
      <c r="J11" s="24" t="s">
        <v>1</v>
      </c>
      <c r="L11" s="33"/>
    </row>
    <row r="12" spans="2:46" s="1" customFormat="1" ht="12" customHeight="1">
      <c r="B12" s="33"/>
      <c r="D12" s="26" t="s">
        <v>18</v>
      </c>
      <c r="F12" s="24" t="s">
        <v>19</v>
      </c>
      <c r="I12" s="26" t="s">
        <v>20</v>
      </c>
      <c r="J12" s="53"/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6" t="s">
        <v>21</v>
      </c>
      <c r="I14" s="26" t="s">
        <v>22</v>
      </c>
      <c r="J14" s="24"/>
      <c r="L14" s="33"/>
    </row>
    <row r="15" spans="2:46" s="1" customFormat="1" ht="18" customHeight="1">
      <c r="B15" s="33"/>
      <c r="E15" s="24" t="str">
        <f>IF('Rekapitulace stavby'!E11="","",'Rekapitulace stavby'!E11)</f>
        <v xml:space="preserve"> </v>
      </c>
      <c r="I15" s="26" t="s">
        <v>23</v>
      </c>
      <c r="J15" s="24"/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6" t="s">
        <v>24</v>
      </c>
      <c r="I17" s="26" t="s">
        <v>22</v>
      </c>
      <c r="J17" s="27"/>
      <c r="L17" s="33"/>
    </row>
    <row r="18" spans="2:12" s="1" customFormat="1" ht="18" customHeight="1">
      <c r="B18" s="33"/>
      <c r="E18" s="255"/>
      <c r="F18" s="230"/>
      <c r="G18" s="230"/>
      <c r="H18" s="230"/>
      <c r="I18" s="26" t="s">
        <v>23</v>
      </c>
      <c r="J18" s="27"/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6" t="s">
        <v>25</v>
      </c>
      <c r="I20" s="26" t="s">
        <v>22</v>
      </c>
      <c r="J20" s="24" t="str">
        <f>IF('Rekapitulace stavby'!AN16="","",'Rekapitulace stavby'!AN16)</f>
        <v/>
      </c>
      <c r="L20" s="33"/>
    </row>
    <row r="21" spans="2:12" s="1" customFormat="1" ht="18" customHeight="1">
      <c r="B21" s="33"/>
      <c r="E21" s="24" t="str">
        <f>IF('Rekapitulace stavby'!E17="","",'Rekapitulace stavby'!E17)</f>
        <v xml:space="preserve"> </v>
      </c>
      <c r="I21" s="26" t="s">
        <v>23</v>
      </c>
      <c r="J21" s="24" t="str">
        <f>IF('Rekapitulace stavby'!AN17="","",'Rekapitulace stavby'!AN17)</f>
        <v/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6" t="s">
        <v>27</v>
      </c>
      <c r="I23" s="26" t="s">
        <v>22</v>
      </c>
      <c r="J23" s="24" t="str">
        <f>IF('Rekapitulace stavby'!AN19="","",'Rekapitulace stavby'!AN19)</f>
        <v/>
      </c>
      <c r="L23" s="33"/>
    </row>
    <row r="24" spans="2:12" s="1" customFormat="1" ht="18" customHeight="1">
      <c r="B24" s="33"/>
      <c r="E24" s="24" t="str">
        <f>IF('Rekapitulace stavby'!E20="","",'Rekapitulace stavby'!E20)</f>
        <v xml:space="preserve"> </v>
      </c>
      <c r="I24" s="26" t="s">
        <v>23</v>
      </c>
      <c r="J24" s="24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6" t="s">
        <v>28</v>
      </c>
      <c r="L26" s="33"/>
    </row>
    <row r="27" spans="2:12" s="7" customFormat="1" ht="16.5" customHeight="1">
      <c r="B27" s="100"/>
      <c r="E27" s="235" t="s">
        <v>1</v>
      </c>
      <c r="F27" s="235"/>
      <c r="G27" s="235"/>
      <c r="H27" s="235"/>
      <c r="L27" s="100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14.45" customHeight="1">
      <c r="B30" s="33"/>
      <c r="D30" s="24" t="s">
        <v>95</v>
      </c>
      <c r="J30" s="32">
        <f>J96</f>
        <v>0</v>
      </c>
      <c r="L30" s="33"/>
    </row>
    <row r="31" spans="2:12" s="1" customFormat="1" ht="14.45" customHeight="1">
      <c r="B31" s="33"/>
      <c r="D31" s="31"/>
      <c r="J31" s="32"/>
      <c r="L31" s="33"/>
    </row>
    <row r="32" spans="2:12" s="1" customFormat="1" ht="25.35" customHeight="1">
      <c r="B32" s="33"/>
      <c r="D32" s="101" t="s">
        <v>30</v>
      </c>
      <c r="J32" s="66">
        <f>ROUND(J30 + J31,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32</v>
      </c>
      <c r="I34" s="36" t="s">
        <v>31</v>
      </c>
      <c r="J34" s="36" t="s">
        <v>33</v>
      </c>
      <c r="L34" s="33"/>
    </row>
    <row r="35" spans="2:12" s="1" customFormat="1" ht="14.45" customHeight="1">
      <c r="B35" s="33"/>
      <c r="D35" s="102" t="s">
        <v>34</v>
      </c>
      <c r="E35" s="26" t="s">
        <v>35</v>
      </c>
      <c r="F35" s="103">
        <f>ROUND((SUM(BE102:BE109) + SUM(BE129:BE157)),  2)</f>
        <v>0</v>
      </c>
      <c r="I35" s="104">
        <v>0.21</v>
      </c>
      <c r="J35" s="103">
        <f>ROUND(((SUM(BE102:BE109) + SUM(BE129:BE157))*I35),  2)</f>
        <v>0</v>
      </c>
      <c r="L35" s="33"/>
    </row>
    <row r="36" spans="2:12" s="1" customFormat="1" ht="14.45" customHeight="1">
      <c r="B36" s="33"/>
      <c r="E36" s="26" t="s">
        <v>36</v>
      </c>
      <c r="F36" s="103">
        <f>ROUND((SUM(BF102:BF109) + SUM(BF129:BF157)),  2)</f>
        <v>0</v>
      </c>
      <c r="I36" s="104">
        <v>0.15</v>
      </c>
      <c r="J36" s="103">
        <f>ROUND(((SUM(BF102:BF109) + SUM(BF129:BF157))*I36),  2)</f>
        <v>0</v>
      </c>
      <c r="L36" s="33"/>
    </row>
    <row r="37" spans="2:12" s="1" customFormat="1" ht="14.45" hidden="1" customHeight="1">
      <c r="B37" s="33"/>
      <c r="E37" s="26" t="s">
        <v>37</v>
      </c>
      <c r="F37" s="103">
        <f>ROUND((SUM(BG102:BG109) + SUM(BG129:BG157)),  2)</f>
        <v>0</v>
      </c>
      <c r="I37" s="104">
        <v>0.21</v>
      </c>
      <c r="J37" s="103">
        <f>0</f>
        <v>0</v>
      </c>
      <c r="L37" s="33"/>
    </row>
    <row r="38" spans="2:12" s="1" customFormat="1" ht="14.45" hidden="1" customHeight="1">
      <c r="B38" s="33"/>
      <c r="E38" s="26" t="s">
        <v>38</v>
      </c>
      <c r="F38" s="103">
        <f>ROUND((SUM(BH102:BH109) + SUM(BH129:BH157)),  2)</f>
        <v>0</v>
      </c>
      <c r="I38" s="104">
        <v>0.15</v>
      </c>
      <c r="J38" s="103">
        <f>0</f>
        <v>0</v>
      </c>
      <c r="L38" s="33"/>
    </row>
    <row r="39" spans="2:12" s="1" customFormat="1" ht="14.45" hidden="1" customHeight="1">
      <c r="B39" s="33"/>
      <c r="E39" s="26" t="s">
        <v>39</v>
      </c>
      <c r="F39" s="103">
        <f>ROUND((SUM(BI102:BI109) + SUM(BI129:BI157)),  2)</f>
        <v>0</v>
      </c>
      <c r="I39" s="104">
        <v>0</v>
      </c>
      <c r="J39" s="103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7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0</v>
      </c>
      <c r="K41" s="109"/>
      <c r="L41" s="33"/>
    </row>
    <row r="42" spans="2:12" s="1" customFormat="1" ht="14.45" customHeight="1">
      <c r="B42" s="33"/>
      <c r="L42" s="33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3"/>
      <c r="D50" s="42" t="s">
        <v>43</v>
      </c>
      <c r="E50" s="43"/>
      <c r="F50" s="43"/>
      <c r="G50" s="42" t="s">
        <v>44</v>
      </c>
      <c r="H50" s="43"/>
      <c r="I50" s="43"/>
      <c r="J50" s="43"/>
      <c r="K50" s="43"/>
      <c r="L50" s="33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3"/>
      <c r="D61" s="44" t="s">
        <v>45</v>
      </c>
      <c r="E61" s="35"/>
      <c r="F61" s="110" t="s">
        <v>46</v>
      </c>
      <c r="G61" s="44" t="s">
        <v>45</v>
      </c>
      <c r="H61" s="35"/>
      <c r="I61" s="35"/>
      <c r="J61" s="111" t="s">
        <v>46</v>
      </c>
      <c r="K61" s="35"/>
      <c r="L61" s="33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3"/>
      <c r="D65" s="42" t="s">
        <v>47</v>
      </c>
      <c r="E65" s="43"/>
      <c r="F65" s="43"/>
      <c r="G65" s="42" t="s">
        <v>48</v>
      </c>
      <c r="H65" s="43"/>
      <c r="I65" s="43"/>
      <c r="J65" s="43"/>
      <c r="K65" s="43"/>
      <c r="L65" s="33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3"/>
      <c r="D76" s="44" t="s">
        <v>45</v>
      </c>
      <c r="E76" s="35"/>
      <c r="F76" s="110" t="s">
        <v>46</v>
      </c>
      <c r="G76" s="44" t="s">
        <v>45</v>
      </c>
      <c r="H76" s="35"/>
      <c r="I76" s="35"/>
      <c r="J76" s="111" t="s">
        <v>46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5" customHeight="1">
      <c r="B82" s="33"/>
      <c r="C82" s="20" t="s">
        <v>96</v>
      </c>
      <c r="L82" s="33"/>
    </row>
    <row r="83" spans="2:47" s="1" customFormat="1" ht="6.95" customHeight="1">
      <c r="B83" s="33"/>
      <c r="L83" s="33"/>
    </row>
    <row r="84" spans="2:47" s="1" customFormat="1" ht="12" customHeight="1">
      <c r="B84" s="33"/>
      <c r="C84" s="26" t="s">
        <v>15</v>
      </c>
      <c r="L84" s="33"/>
    </row>
    <row r="85" spans="2:47" s="1" customFormat="1" ht="16.5" customHeight="1">
      <c r="B85" s="33"/>
      <c r="E85" s="252" t="str">
        <f>E7</f>
        <v>Nemocnice Znojmo - Přeložka splaškové kanalizace, Česle</v>
      </c>
      <c r="F85" s="253"/>
      <c r="G85" s="253"/>
      <c r="H85" s="253"/>
      <c r="L85" s="33"/>
    </row>
    <row r="86" spans="2:47" s="1" customFormat="1" ht="12" customHeight="1">
      <c r="B86" s="33"/>
      <c r="C86" s="26" t="s">
        <v>93</v>
      </c>
      <c r="L86" s="33"/>
    </row>
    <row r="87" spans="2:47" s="1" customFormat="1" ht="16.5" customHeight="1">
      <c r="B87" s="33"/>
      <c r="E87" s="207" t="str">
        <f>E9</f>
        <v>VRN - Vedlejší rozpočtové náklady</v>
      </c>
      <c r="F87" s="254"/>
      <c r="G87" s="254"/>
      <c r="H87" s="254"/>
      <c r="L87" s="33"/>
    </row>
    <row r="88" spans="2:47" s="1" customFormat="1" ht="6.95" customHeight="1">
      <c r="B88" s="33"/>
      <c r="L88" s="33"/>
    </row>
    <row r="89" spans="2:47" s="1" customFormat="1" ht="12" customHeight="1">
      <c r="B89" s="33"/>
      <c r="C89" s="26" t="s">
        <v>18</v>
      </c>
      <c r="F89" s="24" t="str">
        <f>F12</f>
        <v xml:space="preserve"> </v>
      </c>
      <c r="I89" s="26" t="s">
        <v>20</v>
      </c>
      <c r="J89" s="53" t="str">
        <f>IF(J12="","",J12)</f>
        <v/>
      </c>
      <c r="L89" s="33"/>
    </row>
    <row r="90" spans="2:47" s="1" customFormat="1" ht="6.95" customHeight="1">
      <c r="B90" s="33"/>
      <c r="L90" s="33"/>
    </row>
    <row r="91" spans="2:47" s="1" customFormat="1" ht="15.2" customHeight="1">
      <c r="B91" s="33"/>
      <c r="C91" s="26" t="s">
        <v>21</v>
      </c>
      <c r="F91" s="24" t="str">
        <f>E15</f>
        <v xml:space="preserve"> </v>
      </c>
      <c r="I91" s="26" t="s">
        <v>25</v>
      </c>
      <c r="J91" s="29" t="str">
        <f>E21</f>
        <v xml:space="preserve"> </v>
      </c>
      <c r="L91" s="33"/>
    </row>
    <row r="92" spans="2:47" s="1" customFormat="1" ht="15.2" customHeight="1">
      <c r="B92" s="33"/>
      <c r="C92" s="26" t="s">
        <v>24</v>
      </c>
      <c r="F92" s="24" t="str">
        <f>IF(E18="","",E18)</f>
        <v/>
      </c>
      <c r="I92" s="26" t="s">
        <v>27</v>
      </c>
      <c r="J92" s="29" t="str">
        <f>E24</f>
        <v xml:space="preserve"> 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12" t="s">
        <v>97</v>
      </c>
      <c r="D94" s="97"/>
      <c r="E94" s="97"/>
      <c r="F94" s="97"/>
      <c r="G94" s="97"/>
      <c r="H94" s="97"/>
      <c r="I94" s="97"/>
      <c r="J94" s="113" t="s">
        <v>98</v>
      </c>
      <c r="K94" s="97"/>
      <c r="L94" s="33"/>
    </row>
    <row r="95" spans="2:47" s="1" customFormat="1" ht="10.35" customHeight="1">
      <c r="B95" s="33"/>
      <c r="L95" s="33"/>
    </row>
    <row r="96" spans="2:47" s="1" customFormat="1" ht="22.9" customHeight="1">
      <c r="B96" s="33"/>
      <c r="C96" s="114" t="s">
        <v>99</v>
      </c>
      <c r="J96" s="66">
        <f>J129</f>
        <v>0</v>
      </c>
      <c r="L96" s="33"/>
      <c r="AU96" s="16" t="s">
        <v>100</v>
      </c>
    </row>
    <row r="97" spans="2:65" s="8" customFormat="1" ht="24.95" customHeight="1">
      <c r="B97" s="115"/>
      <c r="D97" s="116" t="s">
        <v>801</v>
      </c>
      <c r="E97" s="117"/>
      <c r="F97" s="117"/>
      <c r="G97" s="117"/>
      <c r="H97" s="117"/>
      <c r="I97" s="117"/>
      <c r="J97" s="118">
        <f>J130</f>
        <v>0</v>
      </c>
      <c r="L97" s="115"/>
    </row>
    <row r="98" spans="2:65" s="8" customFormat="1" ht="24.95" customHeight="1">
      <c r="B98" s="115"/>
      <c r="D98" s="116" t="s">
        <v>802</v>
      </c>
      <c r="E98" s="117"/>
      <c r="F98" s="117"/>
      <c r="G98" s="117"/>
      <c r="H98" s="117"/>
      <c r="I98" s="117"/>
      <c r="J98" s="118">
        <f>J144</f>
        <v>0</v>
      </c>
      <c r="L98" s="115"/>
    </row>
    <row r="99" spans="2:65" s="8" customFormat="1" ht="24.95" customHeight="1">
      <c r="B99" s="115"/>
      <c r="D99" s="116" t="s">
        <v>803</v>
      </c>
      <c r="E99" s="117"/>
      <c r="F99" s="117"/>
      <c r="G99" s="117"/>
      <c r="H99" s="117"/>
      <c r="I99" s="117"/>
      <c r="J99" s="118">
        <f>J146</f>
        <v>0</v>
      </c>
      <c r="L99" s="115"/>
    </row>
    <row r="100" spans="2:65" s="1" customFormat="1" ht="21.75" customHeight="1">
      <c r="B100" s="33"/>
      <c r="L100" s="33"/>
    </row>
    <row r="101" spans="2:65" s="1" customFormat="1" ht="6.95" customHeight="1">
      <c r="B101" s="33"/>
      <c r="L101" s="33"/>
    </row>
    <row r="102" spans="2:65" s="1" customFormat="1" ht="10.5" customHeight="1">
      <c r="B102" s="33"/>
      <c r="C102" s="114"/>
      <c r="J102" s="206"/>
      <c r="L102" s="33"/>
      <c r="N102" s="123" t="s">
        <v>34</v>
      </c>
    </row>
    <row r="103" spans="2:65" s="1" customFormat="1" ht="8.25" customHeight="1">
      <c r="B103" s="124"/>
      <c r="C103" s="125"/>
      <c r="D103" s="244"/>
      <c r="E103" s="244"/>
      <c r="F103" s="244"/>
      <c r="G103" s="125"/>
      <c r="H103" s="125"/>
      <c r="I103" s="125"/>
      <c r="J103" s="204"/>
      <c r="K103" s="125"/>
      <c r="L103" s="124"/>
      <c r="M103" s="125"/>
      <c r="N103" s="126" t="s">
        <v>35</v>
      </c>
      <c r="O103" s="125"/>
      <c r="P103" s="125"/>
      <c r="Q103" s="125"/>
      <c r="R103" s="12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5"/>
      <c r="AH103" s="125"/>
      <c r="AI103" s="125"/>
      <c r="AJ103" s="125"/>
      <c r="AK103" s="125"/>
      <c r="AL103" s="125"/>
      <c r="AM103" s="125"/>
      <c r="AN103" s="125"/>
      <c r="AO103" s="125"/>
      <c r="AP103" s="125"/>
      <c r="AQ103" s="125"/>
      <c r="AR103" s="125"/>
      <c r="AS103" s="125"/>
      <c r="AT103" s="125"/>
      <c r="AU103" s="125"/>
      <c r="AV103" s="125"/>
      <c r="AW103" s="125"/>
      <c r="AX103" s="125"/>
      <c r="AY103" s="127" t="s">
        <v>84</v>
      </c>
      <c r="AZ103" s="125"/>
      <c r="BA103" s="125"/>
      <c r="BB103" s="125"/>
      <c r="BC103" s="125"/>
      <c r="BD103" s="125"/>
      <c r="BE103" s="128">
        <f t="shared" ref="BE103:BE108" si="0">IF(N103="základní",J103,0)</f>
        <v>0</v>
      </c>
      <c r="BF103" s="128">
        <f t="shared" ref="BF103:BF108" si="1">IF(N103="snížená",J103,0)</f>
        <v>0</v>
      </c>
      <c r="BG103" s="128">
        <f t="shared" ref="BG103:BG108" si="2">IF(N103="zákl. přenesená",J103,0)</f>
        <v>0</v>
      </c>
      <c r="BH103" s="128">
        <f t="shared" ref="BH103:BH108" si="3">IF(N103="sníž. přenesená",J103,0)</f>
        <v>0</v>
      </c>
      <c r="BI103" s="128">
        <f t="shared" ref="BI103:BI108" si="4">IF(N103="nulová",J103,0)</f>
        <v>0</v>
      </c>
      <c r="BJ103" s="127" t="s">
        <v>78</v>
      </c>
      <c r="BK103" s="125"/>
      <c r="BL103" s="125"/>
      <c r="BM103" s="125"/>
    </row>
    <row r="104" spans="2:65" s="1" customFormat="1" ht="5.25" customHeight="1">
      <c r="B104" s="124"/>
      <c r="C104" s="125"/>
      <c r="D104" s="244"/>
      <c r="E104" s="244"/>
      <c r="F104" s="244"/>
      <c r="G104" s="125"/>
      <c r="H104" s="125"/>
      <c r="I104" s="125"/>
      <c r="J104" s="204"/>
      <c r="K104" s="125"/>
      <c r="L104" s="124"/>
      <c r="M104" s="125"/>
      <c r="N104" s="126" t="s">
        <v>35</v>
      </c>
      <c r="O104" s="125"/>
      <c r="P104" s="125"/>
      <c r="Q104" s="125"/>
      <c r="R104" s="125"/>
      <c r="S104" s="125"/>
      <c r="T104" s="125"/>
      <c r="U104" s="125"/>
      <c r="V104" s="125"/>
      <c r="W104" s="125"/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5"/>
      <c r="AH104" s="125"/>
      <c r="AI104" s="125"/>
      <c r="AJ104" s="125"/>
      <c r="AK104" s="125"/>
      <c r="AL104" s="125"/>
      <c r="AM104" s="125"/>
      <c r="AN104" s="125"/>
      <c r="AO104" s="125"/>
      <c r="AP104" s="125"/>
      <c r="AQ104" s="125"/>
      <c r="AR104" s="125"/>
      <c r="AS104" s="125"/>
      <c r="AT104" s="125"/>
      <c r="AU104" s="125"/>
      <c r="AV104" s="125"/>
      <c r="AW104" s="125"/>
      <c r="AX104" s="125"/>
      <c r="AY104" s="127" t="s">
        <v>84</v>
      </c>
      <c r="AZ104" s="125"/>
      <c r="BA104" s="125"/>
      <c r="BB104" s="125"/>
      <c r="BC104" s="125"/>
      <c r="BD104" s="125"/>
      <c r="BE104" s="128">
        <f t="shared" si="0"/>
        <v>0</v>
      </c>
      <c r="BF104" s="128">
        <f t="shared" si="1"/>
        <v>0</v>
      </c>
      <c r="BG104" s="128">
        <f t="shared" si="2"/>
        <v>0</v>
      </c>
      <c r="BH104" s="128">
        <f t="shared" si="3"/>
        <v>0</v>
      </c>
      <c r="BI104" s="128">
        <f t="shared" si="4"/>
        <v>0</v>
      </c>
      <c r="BJ104" s="127" t="s">
        <v>78</v>
      </c>
      <c r="BK104" s="125"/>
      <c r="BL104" s="125"/>
      <c r="BM104" s="125"/>
    </row>
    <row r="105" spans="2:65" s="1" customFormat="1" ht="8.25" customHeight="1">
      <c r="B105" s="124"/>
      <c r="C105" s="125"/>
      <c r="D105" s="244"/>
      <c r="E105" s="244"/>
      <c r="F105" s="244"/>
      <c r="G105" s="125"/>
      <c r="H105" s="125"/>
      <c r="I105" s="125"/>
      <c r="J105" s="204"/>
      <c r="K105" s="125"/>
      <c r="L105" s="124"/>
      <c r="M105" s="125"/>
      <c r="N105" s="126" t="s">
        <v>35</v>
      </c>
      <c r="O105" s="125"/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5"/>
      <c r="AD105" s="125"/>
      <c r="AE105" s="125"/>
      <c r="AF105" s="125"/>
      <c r="AG105" s="125"/>
      <c r="AH105" s="125"/>
      <c r="AI105" s="125"/>
      <c r="AJ105" s="125"/>
      <c r="AK105" s="125"/>
      <c r="AL105" s="125"/>
      <c r="AM105" s="125"/>
      <c r="AN105" s="125"/>
      <c r="AO105" s="125"/>
      <c r="AP105" s="125"/>
      <c r="AQ105" s="125"/>
      <c r="AR105" s="125"/>
      <c r="AS105" s="125"/>
      <c r="AT105" s="125"/>
      <c r="AU105" s="125"/>
      <c r="AV105" s="125"/>
      <c r="AW105" s="125"/>
      <c r="AX105" s="125"/>
      <c r="AY105" s="127" t="s">
        <v>84</v>
      </c>
      <c r="AZ105" s="125"/>
      <c r="BA105" s="125"/>
      <c r="BB105" s="125"/>
      <c r="BC105" s="125"/>
      <c r="BD105" s="125"/>
      <c r="BE105" s="128">
        <f t="shared" si="0"/>
        <v>0</v>
      </c>
      <c r="BF105" s="128">
        <f t="shared" si="1"/>
        <v>0</v>
      </c>
      <c r="BG105" s="128">
        <f t="shared" si="2"/>
        <v>0</v>
      </c>
      <c r="BH105" s="128">
        <f t="shared" si="3"/>
        <v>0</v>
      </c>
      <c r="BI105" s="128">
        <f t="shared" si="4"/>
        <v>0</v>
      </c>
      <c r="BJ105" s="127" t="s">
        <v>78</v>
      </c>
      <c r="BK105" s="125"/>
      <c r="BL105" s="125"/>
      <c r="BM105" s="125"/>
    </row>
    <row r="106" spans="2:65" s="1" customFormat="1" ht="7.5" customHeight="1">
      <c r="B106" s="124"/>
      <c r="C106" s="125"/>
      <c r="D106" s="244"/>
      <c r="E106" s="244"/>
      <c r="F106" s="244"/>
      <c r="G106" s="125"/>
      <c r="H106" s="125"/>
      <c r="I106" s="125"/>
      <c r="J106" s="204"/>
      <c r="K106" s="125"/>
      <c r="L106" s="124"/>
      <c r="M106" s="125"/>
      <c r="N106" s="126" t="s">
        <v>35</v>
      </c>
      <c r="O106" s="125"/>
      <c r="P106" s="125"/>
      <c r="Q106" s="125"/>
      <c r="R106" s="125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125"/>
      <c r="AF106" s="125"/>
      <c r="AG106" s="125"/>
      <c r="AH106" s="125"/>
      <c r="AI106" s="125"/>
      <c r="AJ106" s="125"/>
      <c r="AK106" s="125"/>
      <c r="AL106" s="125"/>
      <c r="AM106" s="125"/>
      <c r="AN106" s="125"/>
      <c r="AO106" s="125"/>
      <c r="AP106" s="125"/>
      <c r="AQ106" s="125"/>
      <c r="AR106" s="125"/>
      <c r="AS106" s="125"/>
      <c r="AT106" s="125"/>
      <c r="AU106" s="125"/>
      <c r="AV106" s="125"/>
      <c r="AW106" s="125"/>
      <c r="AX106" s="125"/>
      <c r="AY106" s="127" t="s">
        <v>84</v>
      </c>
      <c r="AZ106" s="125"/>
      <c r="BA106" s="125"/>
      <c r="BB106" s="125"/>
      <c r="BC106" s="125"/>
      <c r="BD106" s="125"/>
      <c r="BE106" s="128">
        <f t="shared" si="0"/>
        <v>0</v>
      </c>
      <c r="BF106" s="128">
        <f t="shared" si="1"/>
        <v>0</v>
      </c>
      <c r="BG106" s="128">
        <f t="shared" si="2"/>
        <v>0</v>
      </c>
      <c r="BH106" s="128">
        <f t="shared" si="3"/>
        <v>0</v>
      </c>
      <c r="BI106" s="128">
        <f t="shared" si="4"/>
        <v>0</v>
      </c>
      <c r="BJ106" s="127" t="s">
        <v>78</v>
      </c>
      <c r="BK106" s="125"/>
      <c r="BL106" s="125"/>
      <c r="BM106" s="125"/>
    </row>
    <row r="107" spans="2:65" s="1" customFormat="1" ht="6.75" customHeight="1">
      <c r="B107" s="124"/>
      <c r="C107" s="125"/>
      <c r="D107" s="244"/>
      <c r="E107" s="244"/>
      <c r="F107" s="244"/>
      <c r="G107" s="125"/>
      <c r="H107" s="125"/>
      <c r="I107" s="125"/>
      <c r="J107" s="204"/>
      <c r="K107" s="125"/>
      <c r="L107" s="124"/>
      <c r="M107" s="125"/>
      <c r="N107" s="126" t="s">
        <v>35</v>
      </c>
      <c r="O107" s="125"/>
      <c r="P107" s="125"/>
      <c r="Q107" s="125"/>
      <c r="R107" s="125"/>
      <c r="S107" s="125"/>
      <c r="T107" s="125"/>
      <c r="U107" s="125"/>
      <c r="V107" s="125"/>
      <c r="W107" s="125"/>
      <c r="X107" s="125"/>
      <c r="Y107" s="125"/>
      <c r="Z107" s="125"/>
      <c r="AA107" s="125"/>
      <c r="AB107" s="125"/>
      <c r="AC107" s="125"/>
      <c r="AD107" s="125"/>
      <c r="AE107" s="125"/>
      <c r="AF107" s="125"/>
      <c r="AG107" s="125"/>
      <c r="AH107" s="125"/>
      <c r="AI107" s="125"/>
      <c r="AJ107" s="125"/>
      <c r="AK107" s="125"/>
      <c r="AL107" s="125"/>
      <c r="AM107" s="125"/>
      <c r="AN107" s="125"/>
      <c r="AO107" s="125"/>
      <c r="AP107" s="125"/>
      <c r="AQ107" s="125"/>
      <c r="AR107" s="125"/>
      <c r="AS107" s="125"/>
      <c r="AT107" s="125"/>
      <c r="AU107" s="125"/>
      <c r="AV107" s="125"/>
      <c r="AW107" s="125"/>
      <c r="AX107" s="125"/>
      <c r="AY107" s="127" t="s">
        <v>84</v>
      </c>
      <c r="AZ107" s="125"/>
      <c r="BA107" s="125"/>
      <c r="BB107" s="125"/>
      <c r="BC107" s="125"/>
      <c r="BD107" s="125"/>
      <c r="BE107" s="128">
        <f t="shared" si="0"/>
        <v>0</v>
      </c>
      <c r="BF107" s="128">
        <f t="shared" si="1"/>
        <v>0</v>
      </c>
      <c r="BG107" s="128">
        <f t="shared" si="2"/>
        <v>0</v>
      </c>
      <c r="BH107" s="128">
        <f t="shared" si="3"/>
        <v>0</v>
      </c>
      <c r="BI107" s="128">
        <f t="shared" si="4"/>
        <v>0</v>
      </c>
      <c r="BJ107" s="127" t="s">
        <v>78</v>
      </c>
      <c r="BK107" s="125"/>
      <c r="BL107" s="125"/>
      <c r="BM107" s="125"/>
    </row>
    <row r="108" spans="2:65" s="1" customFormat="1" ht="6.75" customHeight="1">
      <c r="B108" s="124"/>
      <c r="C108" s="125"/>
      <c r="D108" s="205"/>
      <c r="E108" s="125"/>
      <c r="F108" s="125"/>
      <c r="G108" s="125"/>
      <c r="H108" s="125"/>
      <c r="I108" s="125"/>
      <c r="J108" s="204"/>
      <c r="K108" s="125"/>
      <c r="L108" s="124"/>
      <c r="M108" s="125"/>
      <c r="N108" s="126" t="s">
        <v>35</v>
      </c>
      <c r="O108" s="125"/>
      <c r="P108" s="125"/>
      <c r="Q108" s="125"/>
      <c r="R108" s="125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7" t="s">
        <v>110</v>
      </c>
      <c r="AZ108" s="125"/>
      <c r="BA108" s="125"/>
      <c r="BB108" s="125"/>
      <c r="BC108" s="125"/>
      <c r="BD108" s="125"/>
      <c r="BE108" s="128">
        <f t="shared" si="0"/>
        <v>0</v>
      </c>
      <c r="BF108" s="128">
        <f t="shared" si="1"/>
        <v>0</v>
      </c>
      <c r="BG108" s="128">
        <f t="shared" si="2"/>
        <v>0</v>
      </c>
      <c r="BH108" s="128">
        <f t="shared" si="3"/>
        <v>0</v>
      </c>
      <c r="BI108" s="128">
        <f t="shared" si="4"/>
        <v>0</v>
      </c>
      <c r="BJ108" s="127" t="s">
        <v>78</v>
      </c>
      <c r="BK108" s="125"/>
      <c r="BL108" s="125"/>
      <c r="BM108" s="125"/>
    </row>
    <row r="109" spans="2:65" s="1" customFormat="1">
      <c r="B109" s="33"/>
      <c r="L109" s="33"/>
    </row>
    <row r="110" spans="2:65" s="1" customFormat="1" ht="29.25" customHeight="1">
      <c r="B110" s="33"/>
      <c r="C110" s="96" t="s">
        <v>861</v>
      </c>
      <c r="D110" s="97"/>
      <c r="E110" s="97"/>
      <c r="F110" s="97"/>
      <c r="G110" s="97"/>
      <c r="H110" s="97"/>
      <c r="I110" s="97"/>
      <c r="J110" s="98">
        <f>ROUND(J96+J102,2)</f>
        <v>0</v>
      </c>
      <c r="K110" s="97"/>
      <c r="L110" s="33"/>
    </row>
    <row r="111" spans="2:65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3"/>
    </row>
    <row r="115" spans="2:20" s="1" customFormat="1" ht="6.95" customHeight="1"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33"/>
    </row>
    <row r="116" spans="2:20" s="1" customFormat="1" ht="24.95" customHeight="1">
      <c r="B116" s="33"/>
      <c r="C116" s="20" t="s">
        <v>111</v>
      </c>
      <c r="L116" s="33"/>
    </row>
    <row r="117" spans="2:20" s="1" customFormat="1" ht="6.95" customHeight="1">
      <c r="B117" s="33"/>
      <c r="L117" s="33"/>
    </row>
    <row r="118" spans="2:20" s="1" customFormat="1" ht="12" customHeight="1">
      <c r="B118" s="33"/>
      <c r="C118" s="26" t="s">
        <v>15</v>
      </c>
      <c r="L118" s="33"/>
    </row>
    <row r="119" spans="2:20" s="1" customFormat="1" ht="16.5" customHeight="1">
      <c r="B119" s="33"/>
      <c r="E119" s="252" t="str">
        <f>E7</f>
        <v>Nemocnice Znojmo - Přeložka splaškové kanalizace, Česle</v>
      </c>
      <c r="F119" s="253"/>
      <c r="G119" s="253"/>
      <c r="H119" s="253"/>
      <c r="L119" s="33"/>
    </row>
    <row r="120" spans="2:20" s="1" customFormat="1" ht="12" customHeight="1">
      <c r="B120" s="33"/>
      <c r="C120" s="26" t="s">
        <v>93</v>
      </c>
      <c r="L120" s="33"/>
    </row>
    <row r="121" spans="2:20" s="1" customFormat="1" ht="16.5" customHeight="1">
      <c r="B121" s="33"/>
      <c r="E121" s="207" t="str">
        <f>E9</f>
        <v>VRN - Vedlejší rozpočtové náklady</v>
      </c>
      <c r="F121" s="254"/>
      <c r="G121" s="254"/>
      <c r="H121" s="254"/>
      <c r="L121" s="33"/>
    </row>
    <row r="122" spans="2:20" s="1" customFormat="1" ht="6.95" customHeight="1">
      <c r="B122" s="33"/>
      <c r="L122" s="33"/>
    </row>
    <row r="123" spans="2:20" s="1" customFormat="1" ht="12" customHeight="1">
      <c r="B123" s="33"/>
      <c r="C123" s="26" t="s">
        <v>18</v>
      </c>
      <c r="F123" s="24" t="str">
        <f>F12</f>
        <v xml:space="preserve"> </v>
      </c>
      <c r="I123" s="26" t="s">
        <v>20</v>
      </c>
      <c r="J123" s="53" t="str">
        <f>IF(J12="","",J12)</f>
        <v/>
      </c>
      <c r="L123" s="33"/>
    </row>
    <row r="124" spans="2:20" s="1" customFormat="1" ht="6.95" customHeight="1">
      <c r="B124" s="33"/>
      <c r="L124" s="33"/>
    </row>
    <row r="125" spans="2:20" s="1" customFormat="1" ht="15.2" customHeight="1">
      <c r="B125" s="33"/>
      <c r="C125" s="26" t="s">
        <v>21</v>
      </c>
      <c r="F125" s="24" t="str">
        <f>E15</f>
        <v xml:space="preserve"> </v>
      </c>
      <c r="I125" s="26" t="s">
        <v>25</v>
      </c>
      <c r="J125" s="29" t="str">
        <f>E21</f>
        <v xml:space="preserve"> </v>
      </c>
      <c r="L125" s="33"/>
    </row>
    <row r="126" spans="2:20" s="1" customFormat="1" ht="15.2" customHeight="1">
      <c r="B126" s="33"/>
      <c r="C126" s="26" t="s">
        <v>24</v>
      </c>
      <c r="F126" s="24" t="str">
        <f>IF(E18="","",E18)</f>
        <v/>
      </c>
      <c r="I126" s="26" t="s">
        <v>27</v>
      </c>
      <c r="J126" s="29" t="str">
        <f>E24</f>
        <v xml:space="preserve"> </v>
      </c>
      <c r="L126" s="33"/>
    </row>
    <row r="127" spans="2:20" s="1" customFormat="1" ht="10.35" customHeight="1">
      <c r="B127" s="33"/>
      <c r="L127" s="33"/>
    </row>
    <row r="128" spans="2:20" s="10" customFormat="1" ht="29.25" customHeight="1">
      <c r="B128" s="129"/>
      <c r="C128" s="130" t="s">
        <v>112</v>
      </c>
      <c r="D128" s="131" t="s">
        <v>55</v>
      </c>
      <c r="E128" s="131" t="s">
        <v>51</v>
      </c>
      <c r="F128" s="131" t="s">
        <v>52</v>
      </c>
      <c r="G128" s="131" t="s">
        <v>113</v>
      </c>
      <c r="H128" s="131" t="s">
        <v>114</v>
      </c>
      <c r="I128" s="131" t="s">
        <v>115</v>
      </c>
      <c r="J128" s="132" t="s">
        <v>98</v>
      </c>
      <c r="K128" s="133" t="s">
        <v>116</v>
      </c>
      <c r="L128" s="129"/>
      <c r="M128" s="59" t="s">
        <v>1</v>
      </c>
      <c r="N128" s="60" t="s">
        <v>34</v>
      </c>
      <c r="O128" s="60" t="s">
        <v>117</v>
      </c>
      <c r="P128" s="60" t="s">
        <v>118</v>
      </c>
      <c r="Q128" s="60" t="s">
        <v>119</v>
      </c>
      <c r="R128" s="60" t="s">
        <v>120</v>
      </c>
      <c r="S128" s="60" t="s">
        <v>121</v>
      </c>
      <c r="T128" s="61" t="s">
        <v>122</v>
      </c>
    </row>
    <row r="129" spans="2:65" s="1" customFormat="1" ht="22.9" customHeight="1">
      <c r="B129" s="33"/>
      <c r="C129" s="64" t="s">
        <v>123</v>
      </c>
      <c r="J129" s="134">
        <f>BK129</f>
        <v>0</v>
      </c>
      <c r="L129" s="33"/>
      <c r="M129" s="62"/>
      <c r="N129" s="54"/>
      <c r="O129" s="54"/>
      <c r="P129" s="135">
        <f>P130+P144+P146</f>
        <v>0</v>
      </c>
      <c r="Q129" s="54"/>
      <c r="R129" s="135">
        <f>R130+R144+R146</f>
        <v>0</v>
      </c>
      <c r="S129" s="54"/>
      <c r="T129" s="136">
        <f>T130+T144+T146</f>
        <v>0</v>
      </c>
      <c r="AT129" s="16" t="s">
        <v>69</v>
      </c>
      <c r="AU129" s="16" t="s">
        <v>100</v>
      </c>
      <c r="BK129" s="137">
        <f>BK130+BK144+BK146</f>
        <v>0</v>
      </c>
    </row>
    <row r="130" spans="2:65" s="11" customFormat="1" ht="25.9" customHeight="1">
      <c r="B130" s="138"/>
      <c r="D130" s="139" t="s">
        <v>69</v>
      </c>
      <c r="E130" s="140" t="s">
        <v>804</v>
      </c>
      <c r="F130" s="140" t="s">
        <v>805</v>
      </c>
      <c r="I130" s="141"/>
      <c r="J130" s="142">
        <f>BK130</f>
        <v>0</v>
      </c>
      <c r="L130" s="138"/>
      <c r="M130" s="143"/>
      <c r="P130" s="144">
        <f>SUM(P131:P143)</f>
        <v>0</v>
      </c>
      <c r="R130" s="144">
        <f>SUM(R131:R143)</f>
        <v>0</v>
      </c>
      <c r="T130" s="145">
        <f>SUM(T131:T143)</f>
        <v>0</v>
      </c>
      <c r="AR130" s="139" t="s">
        <v>148</v>
      </c>
      <c r="AT130" s="146" t="s">
        <v>69</v>
      </c>
      <c r="AU130" s="146" t="s">
        <v>70</v>
      </c>
      <c r="AY130" s="139" t="s">
        <v>126</v>
      </c>
      <c r="BK130" s="147">
        <f>SUM(BK131:BK143)</f>
        <v>0</v>
      </c>
    </row>
    <row r="131" spans="2:65" s="1" customFormat="1" ht="16.5" customHeight="1">
      <c r="B131" s="124"/>
      <c r="C131" s="150" t="s">
        <v>78</v>
      </c>
      <c r="D131" s="150" t="s">
        <v>128</v>
      </c>
      <c r="E131" s="151" t="s">
        <v>806</v>
      </c>
      <c r="F131" s="152" t="s">
        <v>807</v>
      </c>
      <c r="G131" s="153" t="s">
        <v>131</v>
      </c>
      <c r="H131" s="154">
        <v>1</v>
      </c>
      <c r="I131" s="155"/>
      <c r="J131" s="156">
        <f>ROUND(I131*H131,2)</f>
        <v>0</v>
      </c>
      <c r="K131" s="157"/>
      <c r="L131" s="33"/>
      <c r="M131" s="158" t="s">
        <v>1</v>
      </c>
      <c r="N131" s="123" t="s">
        <v>35</v>
      </c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AR131" s="161" t="s">
        <v>808</v>
      </c>
      <c r="AT131" s="161" t="s">
        <v>128</v>
      </c>
      <c r="AU131" s="161" t="s">
        <v>78</v>
      </c>
      <c r="AY131" s="16" t="s">
        <v>126</v>
      </c>
      <c r="BE131" s="92">
        <f>IF(N131="základní",J131,0)</f>
        <v>0</v>
      </c>
      <c r="BF131" s="92">
        <f>IF(N131="snížená",J131,0)</f>
        <v>0</v>
      </c>
      <c r="BG131" s="92">
        <f>IF(N131="zákl. přenesená",J131,0)</f>
        <v>0</v>
      </c>
      <c r="BH131" s="92">
        <f>IF(N131="sníž. přenesená",J131,0)</f>
        <v>0</v>
      </c>
      <c r="BI131" s="92">
        <f>IF(N131="nulová",J131,0)</f>
        <v>0</v>
      </c>
      <c r="BJ131" s="16" t="s">
        <v>78</v>
      </c>
      <c r="BK131" s="92">
        <f>ROUND(I131*H131,2)</f>
        <v>0</v>
      </c>
      <c r="BL131" s="16" t="s">
        <v>808</v>
      </c>
      <c r="BM131" s="161" t="s">
        <v>809</v>
      </c>
    </row>
    <row r="132" spans="2:65" s="1" customFormat="1" ht="29.25">
      <c r="B132" s="33"/>
      <c r="D132" s="162" t="s">
        <v>134</v>
      </c>
      <c r="F132" s="163" t="s">
        <v>810</v>
      </c>
      <c r="I132" s="125"/>
      <c r="L132" s="33"/>
      <c r="M132" s="164"/>
      <c r="T132" s="56"/>
      <c r="AT132" s="16" t="s">
        <v>134</v>
      </c>
      <c r="AU132" s="16" t="s">
        <v>78</v>
      </c>
    </row>
    <row r="133" spans="2:65" s="1" customFormat="1" ht="16.5" customHeight="1">
      <c r="B133" s="124"/>
      <c r="C133" s="150" t="s">
        <v>80</v>
      </c>
      <c r="D133" s="150" t="s">
        <v>128</v>
      </c>
      <c r="E133" s="151" t="s">
        <v>811</v>
      </c>
      <c r="F133" s="152" t="s">
        <v>812</v>
      </c>
      <c r="G133" s="153" t="s">
        <v>131</v>
      </c>
      <c r="H133" s="154">
        <v>1</v>
      </c>
      <c r="I133" s="155"/>
      <c r="J133" s="156">
        <f>ROUND(I133*H133,2)</f>
        <v>0</v>
      </c>
      <c r="K133" s="157"/>
      <c r="L133" s="33"/>
      <c r="M133" s="158" t="s">
        <v>1</v>
      </c>
      <c r="N133" s="123" t="s">
        <v>35</v>
      </c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AR133" s="161" t="s">
        <v>808</v>
      </c>
      <c r="AT133" s="161" t="s">
        <v>128</v>
      </c>
      <c r="AU133" s="161" t="s">
        <v>78</v>
      </c>
      <c r="AY133" s="16" t="s">
        <v>126</v>
      </c>
      <c r="BE133" s="92">
        <f>IF(N133="základní",J133,0)</f>
        <v>0</v>
      </c>
      <c r="BF133" s="92">
        <f>IF(N133="snížená",J133,0)</f>
        <v>0</v>
      </c>
      <c r="BG133" s="92">
        <f>IF(N133="zákl. přenesená",J133,0)</f>
        <v>0</v>
      </c>
      <c r="BH133" s="92">
        <f>IF(N133="sníž. přenesená",J133,0)</f>
        <v>0</v>
      </c>
      <c r="BI133" s="92">
        <f>IF(N133="nulová",J133,0)</f>
        <v>0</v>
      </c>
      <c r="BJ133" s="16" t="s">
        <v>78</v>
      </c>
      <c r="BK133" s="92">
        <f>ROUND(I133*H133,2)</f>
        <v>0</v>
      </c>
      <c r="BL133" s="16" t="s">
        <v>808</v>
      </c>
      <c r="BM133" s="161" t="s">
        <v>813</v>
      </c>
    </row>
    <row r="134" spans="2:65" s="1" customFormat="1" ht="48.75">
      <c r="B134" s="33"/>
      <c r="D134" s="162" t="s">
        <v>134</v>
      </c>
      <c r="F134" s="163" t="s">
        <v>814</v>
      </c>
      <c r="I134" s="125"/>
      <c r="L134" s="33"/>
      <c r="M134" s="164"/>
      <c r="T134" s="56"/>
      <c r="AT134" s="16" t="s">
        <v>134</v>
      </c>
      <c r="AU134" s="16" t="s">
        <v>78</v>
      </c>
    </row>
    <row r="135" spans="2:65" s="1" customFormat="1" ht="16.5" customHeight="1">
      <c r="B135" s="124"/>
      <c r="C135" s="150" t="s">
        <v>140</v>
      </c>
      <c r="D135" s="150" t="s">
        <v>128</v>
      </c>
      <c r="E135" s="151" t="s">
        <v>815</v>
      </c>
      <c r="F135" s="152" t="s">
        <v>816</v>
      </c>
      <c r="G135" s="153" t="s">
        <v>131</v>
      </c>
      <c r="H135" s="154">
        <v>1</v>
      </c>
      <c r="I135" s="155"/>
      <c r="J135" s="156">
        <f>ROUND(I135*H135,2)</f>
        <v>0</v>
      </c>
      <c r="K135" s="157"/>
      <c r="L135" s="33"/>
      <c r="M135" s="158" t="s">
        <v>1</v>
      </c>
      <c r="N135" s="123" t="s">
        <v>35</v>
      </c>
      <c r="P135" s="159">
        <f>O135*H135</f>
        <v>0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AR135" s="161" t="s">
        <v>808</v>
      </c>
      <c r="AT135" s="161" t="s">
        <v>128</v>
      </c>
      <c r="AU135" s="161" t="s">
        <v>78</v>
      </c>
      <c r="AY135" s="16" t="s">
        <v>126</v>
      </c>
      <c r="BE135" s="92">
        <f>IF(N135="základní",J135,0)</f>
        <v>0</v>
      </c>
      <c r="BF135" s="92">
        <f>IF(N135="snížená",J135,0)</f>
        <v>0</v>
      </c>
      <c r="BG135" s="92">
        <f>IF(N135="zákl. přenesená",J135,0)</f>
        <v>0</v>
      </c>
      <c r="BH135" s="92">
        <f>IF(N135="sníž. přenesená",J135,0)</f>
        <v>0</v>
      </c>
      <c r="BI135" s="92">
        <f>IF(N135="nulová",J135,0)</f>
        <v>0</v>
      </c>
      <c r="BJ135" s="16" t="s">
        <v>78</v>
      </c>
      <c r="BK135" s="92">
        <f>ROUND(I135*H135,2)</f>
        <v>0</v>
      </c>
      <c r="BL135" s="16" t="s">
        <v>808</v>
      </c>
      <c r="BM135" s="161" t="s">
        <v>817</v>
      </c>
    </row>
    <row r="136" spans="2:65" s="1" customFormat="1" ht="16.5" customHeight="1">
      <c r="B136" s="124"/>
      <c r="C136" s="150" t="s">
        <v>132</v>
      </c>
      <c r="D136" s="150" t="s">
        <v>128</v>
      </c>
      <c r="E136" s="151" t="s">
        <v>818</v>
      </c>
      <c r="F136" s="152" t="s">
        <v>819</v>
      </c>
      <c r="G136" s="153" t="s">
        <v>131</v>
      </c>
      <c r="H136" s="154">
        <v>1</v>
      </c>
      <c r="I136" s="155"/>
      <c r="J136" s="156">
        <f>ROUND(I136*H136,2)</f>
        <v>0</v>
      </c>
      <c r="K136" s="157"/>
      <c r="L136" s="33"/>
      <c r="M136" s="158" t="s">
        <v>1</v>
      </c>
      <c r="N136" s="123" t="s">
        <v>35</v>
      </c>
      <c r="P136" s="159">
        <f>O136*H136</f>
        <v>0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AR136" s="161" t="s">
        <v>808</v>
      </c>
      <c r="AT136" s="161" t="s">
        <v>128</v>
      </c>
      <c r="AU136" s="161" t="s">
        <v>78</v>
      </c>
      <c r="AY136" s="16" t="s">
        <v>126</v>
      </c>
      <c r="BE136" s="92">
        <f>IF(N136="základní",J136,0)</f>
        <v>0</v>
      </c>
      <c r="BF136" s="92">
        <f>IF(N136="snížená",J136,0)</f>
        <v>0</v>
      </c>
      <c r="BG136" s="92">
        <f>IF(N136="zákl. přenesená",J136,0)</f>
        <v>0</v>
      </c>
      <c r="BH136" s="92">
        <f>IF(N136="sníž. přenesená",J136,0)</f>
        <v>0</v>
      </c>
      <c r="BI136" s="92">
        <f>IF(N136="nulová",J136,0)</f>
        <v>0</v>
      </c>
      <c r="BJ136" s="16" t="s">
        <v>78</v>
      </c>
      <c r="BK136" s="92">
        <f>ROUND(I136*H136,2)</f>
        <v>0</v>
      </c>
      <c r="BL136" s="16" t="s">
        <v>808</v>
      </c>
      <c r="BM136" s="161" t="s">
        <v>820</v>
      </c>
    </row>
    <row r="137" spans="2:65" s="1" customFormat="1" ht="29.25">
      <c r="B137" s="33"/>
      <c r="D137" s="162" t="s">
        <v>134</v>
      </c>
      <c r="F137" s="163" t="s">
        <v>821</v>
      </c>
      <c r="I137" s="125"/>
      <c r="L137" s="33"/>
      <c r="M137" s="164"/>
      <c r="T137" s="56"/>
      <c r="AT137" s="16" t="s">
        <v>134</v>
      </c>
      <c r="AU137" s="16" t="s">
        <v>78</v>
      </c>
    </row>
    <row r="138" spans="2:65" s="1" customFormat="1" ht="16.5" customHeight="1">
      <c r="B138" s="124"/>
      <c r="C138" s="150" t="s">
        <v>148</v>
      </c>
      <c r="D138" s="150" t="s">
        <v>128</v>
      </c>
      <c r="E138" s="151" t="s">
        <v>822</v>
      </c>
      <c r="F138" s="152" t="s">
        <v>823</v>
      </c>
      <c r="G138" s="153" t="s">
        <v>131</v>
      </c>
      <c r="H138" s="154">
        <v>1</v>
      </c>
      <c r="I138" s="155"/>
      <c r="J138" s="156">
        <f>ROUND(I138*H138,2)</f>
        <v>0</v>
      </c>
      <c r="K138" s="157"/>
      <c r="L138" s="33"/>
      <c r="M138" s="158" t="s">
        <v>1</v>
      </c>
      <c r="N138" s="123" t="s">
        <v>35</v>
      </c>
      <c r="P138" s="159">
        <f>O138*H138</f>
        <v>0</v>
      </c>
      <c r="Q138" s="159">
        <v>0</v>
      </c>
      <c r="R138" s="159">
        <f>Q138*H138</f>
        <v>0</v>
      </c>
      <c r="S138" s="159">
        <v>0</v>
      </c>
      <c r="T138" s="160">
        <f>S138*H138</f>
        <v>0</v>
      </c>
      <c r="AR138" s="161" t="s">
        <v>808</v>
      </c>
      <c r="AT138" s="161" t="s">
        <v>128</v>
      </c>
      <c r="AU138" s="161" t="s">
        <v>78</v>
      </c>
      <c r="AY138" s="16" t="s">
        <v>126</v>
      </c>
      <c r="BE138" s="92">
        <f>IF(N138="základní",J138,0)</f>
        <v>0</v>
      </c>
      <c r="BF138" s="92">
        <f>IF(N138="snížená",J138,0)</f>
        <v>0</v>
      </c>
      <c r="BG138" s="92">
        <f>IF(N138="zákl. přenesená",J138,0)</f>
        <v>0</v>
      </c>
      <c r="BH138" s="92">
        <f>IF(N138="sníž. přenesená",J138,0)</f>
        <v>0</v>
      </c>
      <c r="BI138" s="92">
        <f>IF(N138="nulová",J138,0)</f>
        <v>0</v>
      </c>
      <c r="BJ138" s="16" t="s">
        <v>78</v>
      </c>
      <c r="BK138" s="92">
        <f>ROUND(I138*H138,2)</f>
        <v>0</v>
      </c>
      <c r="BL138" s="16" t="s">
        <v>808</v>
      </c>
      <c r="BM138" s="161" t="s">
        <v>824</v>
      </c>
    </row>
    <row r="139" spans="2:65" s="1" customFormat="1" ht="19.5">
      <c r="B139" s="33"/>
      <c r="D139" s="162" t="s">
        <v>134</v>
      </c>
      <c r="F139" s="163" t="s">
        <v>825</v>
      </c>
      <c r="I139" s="125"/>
      <c r="L139" s="33"/>
      <c r="M139" s="164"/>
      <c r="T139" s="56"/>
      <c r="AT139" s="16" t="s">
        <v>134</v>
      </c>
      <c r="AU139" s="16" t="s">
        <v>78</v>
      </c>
    </row>
    <row r="140" spans="2:65" s="1" customFormat="1" ht="16.5" customHeight="1">
      <c r="B140" s="124"/>
      <c r="C140" s="150" t="s">
        <v>153</v>
      </c>
      <c r="D140" s="150" t="s">
        <v>128</v>
      </c>
      <c r="E140" s="151" t="s">
        <v>826</v>
      </c>
      <c r="F140" s="152" t="s">
        <v>863</v>
      </c>
      <c r="G140" s="153" t="s">
        <v>131</v>
      </c>
      <c r="H140" s="154">
        <v>1</v>
      </c>
      <c r="I140" s="155"/>
      <c r="J140" s="156">
        <f>ROUND(I140*H140,2)</f>
        <v>0</v>
      </c>
      <c r="K140" s="157"/>
      <c r="L140" s="33"/>
      <c r="M140" s="158" t="s">
        <v>1</v>
      </c>
      <c r="N140" s="123" t="s">
        <v>35</v>
      </c>
      <c r="P140" s="159">
        <f>O140*H140</f>
        <v>0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AR140" s="161" t="s">
        <v>808</v>
      </c>
      <c r="AT140" s="161" t="s">
        <v>128</v>
      </c>
      <c r="AU140" s="161" t="s">
        <v>78</v>
      </c>
      <c r="AY140" s="16" t="s">
        <v>126</v>
      </c>
      <c r="BE140" s="92">
        <f>IF(N140="základní",J140,0)</f>
        <v>0</v>
      </c>
      <c r="BF140" s="92">
        <f>IF(N140="snížená",J140,0)</f>
        <v>0</v>
      </c>
      <c r="BG140" s="92">
        <f>IF(N140="zákl. přenesená",J140,0)</f>
        <v>0</v>
      </c>
      <c r="BH140" s="92">
        <f>IF(N140="sníž. přenesená",J140,0)</f>
        <v>0</v>
      </c>
      <c r="BI140" s="92">
        <f>IF(N140="nulová",J140,0)</f>
        <v>0</v>
      </c>
      <c r="BJ140" s="16" t="s">
        <v>78</v>
      </c>
      <c r="BK140" s="92">
        <f>ROUND(I140*H140,2)</f>
        <v>0</v>
      </c>
      <c r="BL140" s="16" t="s">
        <v>808</v>
      </c>
      <c r="BM140" s="161" t="s">
        <v>827</v>
      </c>
    </row>
    <row r="141" spans="2:65" s="1" customFormat="1" ht="29.25">
      <c r="B141" s="33"/>
      <c r="D141" s="162" t="s">
        <v>134</v>
      </c>
      <c r="F141" s="163" t="s">
        <v>828</v>
      </c>
      <c r="I141" s="125"/>
      <c r="L141" s="33"/>
      <c r="M141" s="164"/>
      <c r="T141" s="56"/>
      <c r="AT141" s="16" t="s">
        <v>134</v>
      </c>
      <c r="AU141" s="16" t="s">
        <v>78</v>
      </c>
    </row>
    <row r="142" spans="2:65" s="1" customFormat="1" ht="16.5" customHeight="1">
      <c r="B142" s="124"/>
      <c r="C142" s="150" t="s">
        <v>160</v>
      </c>
      <c r="D142" s="150" t="s">
        <v>128</v>
      </c>
      <c r="E142" s="151" t="s">
        <v>829</v>
      </c>
      <c r="F142" s="152" t="s">
        <v>830</v>
      </c>
      <c r="G142" s="153" t="s">
        <v>131</v>
      </c>
      <c r="H142" s="154">
        <v>1</v>
      </c>
      <c r="I142" s="155"/>
      <c r="J142" s="156">
        <f>ROUND(I142*H142,2)</f>
        <v>0</v>
      </c>
      <c r="K142" s="157"/>
      <c r="L142" s="33"/>
      <c r="M142" s="158" t="s">
        <v>1</v>
      </c>
      <c r="N142" s="123" t="s">
        <v>35</v>
      </c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AR142" s="161" t="s">
        <v>808</v>
      </c>
      <c r="AT142" s="161" t="s">
        <v>128</v>
      </c>
      <c r="AU142" s="161" t="s">
        <v>78</v>
      </c>
      <c r="AY142" s="16" t="s">
        <v>126</v>
      </c>
      <c r="BE142" s="92">
        <f>IF(N142="základní",J142,0)</f>
        <v>0</v>
      </c>
      <c r="BF142" s="92">
        <f>IF(N142="snížená",J142,0)</f>
        <v>0</v>
      </c>
      <c r="BG142" s="92">
        <f>IF(N142="zákl. přenesená",J142,0)</f>
        <v>0</v>
      </c>
      <c r="BH142" s="92">
        <f>IF(N142="sníž. přenesená",J142,0)</f>
        <v>0</v>
      </c>
      <c r="BI142" s="92">
        <f>IF(N142="nulová",J142,0)</f>
        <v>0</v>
      </c>
      <c r="BJ142" s="16" t="s">
        <v>78</v>
      </c>
      <c r="BK142" s="92">
        <f>ROUND(I142*H142,2)</f>
        <v>0</v>
      </c>
      <c r="BL142" s="16" t="s">
        <v>808</v>
      </c>
      <c r="BM142" s="161" t="s">
        <v>831</v>
      </c>
    </row>
    <row r="143" spans="2:65" s="1" customFormat="1" ht="29.25">
      <c r="B143" s="33"/>
      <c r="D143" s="162" t="s">
        <v>134</v>
      </c>
      <c r="F143" s="163" t="s">
        <v>832</v>
      </c>
      <c r="I143" s="125"/>
      <c r="L143" s="33"/>
      <c r="M143" s="164"/>
      <c r="T143" s="56"/>
      <c r="AT143" s="16" t="s">
        <v>134</v>
      </c>
      <c r="AU143" s="16" t="s">
        <v>78</v>
      </c>
    </row>
    <row r="144" spans="2:65" s="11" customFormat="1" ht="25.9" customHeight="1">
      <c r="B144" s="138"/>
      <c r="D144" s="139" t="s">
        <v>69</v>
      </c>
      <c r="E144" s="140" t="s">
        <v>833</v>
      </c>
      <c r="F144" s="140" t="s">
        <v>109</v>
      </c>
      <c r="I144" s="141"/>
      <c r="J144" s="142">
        <f>BK144</f>
        <v>0</v>
      </c>
      <c r="L144" s="138"/>
      <c r="M144" s="143"/>
      <c r="P144" s="144">
        <f>P145</f>
        <v>0</v>
      </c>
      <c r="R144" s="144">
        <f>R145</f>
        <v>0</v>
      </c>
      <c r="T144" s="145">
        <f>T145</f>
        <v>0</v>
      </c>
      <c r="AR144" s="139" t="s">
        <v>148</v>
      </c>
      <c r="AT144" s="146" t="s">
        <v>69</v>
      </c>
      <c r="AU144" s="146" t="s">
        <v>70</v>
      </c>
      <c r="AY144" s="139" t="s">
        <v>126</v>
      </c>
      <c r="BK144" s="147">
        <f>BK145</f>
        <v>0</v>
      </c>
    </row>
    <row r="145" spans="2:65" s="1" customFormat="1" ht="16.5" customHeight="1">
      <c r="B145" s="124"/>
      <c r="C145" s="150" t="s">
        <v>164</v>
      </c>
      <c r="D145" s="150" t="s">
        <v>128</v>
      </c>
      <c r="E145" s="151" t="s">
        <v>834</v>
      </c>
      <c r="F145" s="152" t="s">
        <v>109</v>
      </c>
      <c r="G145" s="153" t="s">
        <v>131</v>
      </c>
      <c r="H145" s="154">
        <v>1</v>
      </c>
      <c r="I145" s="155"/>
      <c r="J145" s="156">
        <f>ROUND(I145*H145,2)</f>
        <v>0</v>
      </c>
      <c r="K145" s="157"/>
      <c r="L145" s="33"/>
      <c r="M145" s="158" t="s">
        <v>1</v>
      </c>
      <c r="N145" s="123" t="s">
        <v>35</v>
      </c>
      <c r="P145" s="159">
        <f>O145*H145</f>
        <v>0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AR145" s="161" t="s">
        <v>808</v>
      </c>
      <c r="AT145" s="161" t="s">
        <v>128</v>
      </c>
      <c r="AU145" s="161" t="s">
        <v>78</v>
      </c>
      <c r="AY145" s="16" t="s">
        <v>126</v>
      </c>
      <c r="BE145" s="92">
        <f>IF(N145="základní",J145,0)</f>
        <v>0</v>
      </c>
      <c r="BF145" s="92">
        <f>IF(N145="snížená",J145,0)</f>
        <v>0</v>
      </c>
      <c r="BG145" s="92">
        <f>IF(N145="zákl. přenesená",J145,0)</f>
        <v>0</v>
      </c>
      <c r="BH145" s="92">
        <f>IF(N145="sníž. přenesená",J145,0)</f>
        <v>0</v>
      </c>
      <c r="BI145" s="92">
        <f>IF(N145="nulová",J145,0)</f>
        <v>0</v>
      </c>
      <c r="BJ145" s="16" t="s">
        <v>78</v>
      </c>
      <c r="BK145" s="92">
        <f>ROUND(I145*H145,2)</f>
        <v>0</v>
      </c>
      <c r="BL145" s="16" t="s">
        <v>808</v>
      </c>
      <c r="BM145" s="161" t="s">
        <v>835</v>
      </c>
    </row>
    <row r="146" spans="2:65" s="11" customFormat="1" ht="25.9" customHeight="1">
      <c r="B146" s="138"/>
      <c r="D146" s="139" t="s">
        <v>69</v>
      </c>
      <c r="E146" s="140" t="s">
        <v>836</v>
      </c>
      <c r="F146" s="140" t="s">
        <v>837</v>
      </c>
      <c r="I146" s="141"/>
      <c r="J146" s="142">
        <f>BK146</f>
        <v>0</v>
      </c>
      <c r="L146" s="138"/>
      <c r="M146" s="143"/>
      <c r="P146" s="144">
        <f>SUM(P147:P157)</f>
        <v>0</v>
      </c>
      <c r="R146" s="144">
        <f>SUM(R147:R157)</f>
        <v>0</v>
      </c>
      <c r="T146" s="145">
        <f>SUM(T147:T157)</f>
        <v>0</v>
      </c>
      <c r="AR146" s="139" t="s">
        <v>148</v>
      </c>
      <c r="AT146" s="146" t="s">
        <v>69</v>
      </c>
      <c r="AU146" s="146" t="s">
        <v>70</v>
      </c>
      <c r="AY146" s="139" t="s">
        <v>126</v>
      </c>
      <c r="BK146" s="147">
        <f>SUM(BK147:BK157)</f>
        <v>0</v>
      </c>
    </row>
    <row r="147" spans="2:65" s="1" customFormat="1" ht="24.2" customHeight="1">
      <c r="B147" s="124"/>
      <c r="C147" s="150" t="s">
        <v>168</v>
      </c>
      <c r="D147" s="150" t="s">
        <v>128</v>
      </c>
      <c r="E147" s="151" t="s">
        <v>838</v>
      </c>
      <c r="F147" s="152" t="s">
        <v>839</v>
      </c>
      <c r="G147" s="153" t="s">
        <v>131</v>
      </c>
      <c r="H147" s="154">
        <v>1</v>
      </c>
      <c r="I147" s="155"/>
      <c r="J147" s="156">
        <f>ROUND(I147*H147,2)</f>
        <v>0</v>
      </c>
      <c r="K147" s="157"/>
      <c r="L147" s="33"/>
      <c r="M147" s="158" t="s">
        <v>1</v>
      </c>
      <c r="N147" s="123" t="s">
        <v>35</v>
      </c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AR147" s="161" t="s">
        <v>808</v>
      </c>
      <c r="AT147" s="161" t="s">
        <v>128</v>
      </c>
      <c r="AU147" s="161" t="s">
        <v>78</v>
      </c>
      <c r="AY147" s="16" t="s">
        <v>126</v>
      </c>
      <c r="BE147" s="92">
        <f>IF(N147="základní",J147,0)</f>
        <v>0</v>
      </c>
      <c r="BF147" s="92">
        <f>IF(N147="snížená",J147,0)</f>
        <v>0</v>
      </c>
      <c r="BG147" s="92">
        <f>IF(N147="zákl. přenesená",J147,0)</f>
        <v>0</v>
      </c>
      <c r="BH147" s="92">
        <f>IF(N147="sníž. přenesená",J147,0)</f>
        <v>0</v>
      </c>
      <c r="BI147" s="92">
        <f>IF(N147="nulová",J147,0)</f>
        <v>0</v>
      </c>
      <c r="BJ147" s="16" t="s">
        <v>78</v>
      </c>
      <c r="BK147" s="92">
        <f>ROUND(I147*H147,2)</f>
        <v>0</v>
      </c>
      <c r="BL147" s="16" t="s">
        <v>808</v>
      </c>
      <c r="BM147" s="161" t="s">
        <v>840</v>
      </c>
    </row>
    <row r="148" spans="2:65" s="1" customFormat="1" ht="29.25">
      <c r="B148" s="33"/>
      <c r="D148" s="162" t="s">
        <v>134</v>
      </c>
      <c r="F148" s="163" t="s">
        <v>841</v>
      </c>
      <c r="I148" s="125"/>
      <c r="L148" s="33"/>
      <c r="M148" s="164"/>
      <c r="T148" s="56"/>
      <c r="AT148" s="16" t="s">
        <v>134</v>
      </c>
      <c r="AU148" s="16" t="s">
        <v>78</v>
      </c>
    </row>
    <row r="149" spans="2:65" s="1" customFormat="1" ht="24.2" customHeight="1">
      <c r="B149" s="124"/>
      <c r="C149" s="150" t="s">
        <v>172</v>
      </c>
      <c r="D149" s="150" t="s">
        <v>128</v>
      </c>
      <c r="E149" s="151" t="s">
        <v>842</v>
      </c>
      <c r="F149" s="152" t="s">
        <v>843</v>
      </c>
      <c r="G149" s="153" t="s">
        <v>131</v>
      </c>
      <c r="H149" s="154">
        <v>1</v>
      </c>
      <c r="I149" s="155"/>
      <c r="J149" s="156">
        <f>ROUND(I149*H149,2)</f>
        <v>0</v>
      </c>
      <c r="K149" s="157"/>
      <c r="L149" s="33"/>
      <c r="M149" s="158" t="s">
        <v>1</v>
      </c>
      <c r="N149" s="123" t="s">
        <v>35</v>
      </c>
      <c r="P149" s="159">
        <f>O149*H149</f>
        <v>0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AR149" s="161" t="s">
        <v>808</v>
      </c>
      <c r="AT149" s="161" t="s">
        <v>128</v>
      </c>
      <c r="AU149" s="161" t="s">
        <v>78</v>
      </c>
      <c r="AY149" s="16" t="s">
        <v>126</v>
      </c>
      <c r="BE149" s="92">
        <f>IF(N149="základní",J149,0)</f>
        <v>0</v>
      </c>
      <c r="BF149" s="92">
        <f>IF(N149="snížená",J149,0)</f>
        <v>0</v>
      </c>
      <c r="BG149" s="92">
        <f>IF(N149="zákl. přenesená",J149,0)</f>
        <v>0</v>
      </c>
      <c r="BH149" s="92">
        <f>IF(N149="sníž. přenesená",J149,0)</f>
        <v>0</v>
      </c>
      <c r="BI149" s="92">
        <f>IF(N149="nulová",J149,0)</f>
        <v>0</v>
      </c>
      <c r="BJ149" s="16" t="s">
        <v>78</v>
      </c>
      <c r="BK149" s="92">
        <f>ROUND(I149*H149,2)</f>
        <v>0</v>
      </c>
      <c r="BL149" s="16" t="s">
        <v>808</v>
      </c>
      <c r="BM149" s="161" t="s">
        <v>844</v>
      </c>
    </row>
    <row r="150" spans="2:65" s="1" customFormat="1" ht="29.25">
      <c r="B150" s="33"/>
      <c r="D150" s="162" t="s">
        <v>134</v>
      </c>
      <c r="F150" s="163" t="s">
        <v>845</v>
      </c>
      <c r="I150" s="125"/>
      <c r="L150" s="33"/>
      <c r="M150" s="164"/>
      <c r="T150" s="56"/>
      <c r="AT150" s="16" t="s">
        <v>134</v>
      </c>
      <c r="AU150" s="16" t="s">
        <v>78</v>
      </c>
    </row>
    <row r="151" spans="2:65" s="1" customFormat="1" ht="37.9" customHeight="1">
      <c r="B151" s="124"/>
      <c r="C151" s="150" t="s">
        <v>176</v>
      </c>
      <c r="D151" s="150" t="s">
        <v>128</v>
      </c>
      <c r="E151" s="151" t="s">
        <v>846</v>
      </c>
      <c r="F151" s="152" t="s">
        <v>847</v>
      </c>
      <c r="G151" s="153" t="s">
        <v>131</v>
      </c>
      <c r="H151" s="154">
        <v>1</v>
      </c>
      <c r="I151" s="155"/>
      <c r="J151" s="156">
        <f>ROUND(I151*H151,2)</f>
        <v>0</v>
      </c>
      <c r="K151" s="157"/>
      <c r="L151" s="33"/>
      <c r="M151" s="158" t="s">
        <v>1</v>
      </c>
      <c r="N151" s="123" t="s">
        <v>35</v>
      </c>
      <c r="P151" s="159">
        <f>O151*H151</f>
        <v>0</v>
      </c>
      <c r="Q151" s="159">
        <v>0</v>
      </c>
      <c r="R151" s="159">
        <f>Q151*H151</f>
        <v>0</v>
      </c>
      <c r="S151" s="159">
        <v>0</v>
      </c>
      <c r="T151" s="160">
        <f>S151*H151</f>
        <v>0</v>
      </c>
      <c r="AR151" s="161" t="s">
        <v>808</v>
      </c>
      <c r="AT151" s="161" t="s">
        <v>128</v>
      </c>
      <c r="AU151" s="161" t="s">
        <v>78</v>
      </c>
      <c r="AY151" s="16" t="s">
        <v>126</v>
      </c>
      <c r="BE151" s="92">
        <f>IF(N151="základní",J151,0)</f>
        <v>0</v>
      </c>
      <c r="BF151" s="92">
        <f>IF(N151="snížená",J151,0)</f>
        <v>0</v>
      </c>
      <c r="BG151" s="92">
        <f>IF(N151="zákl. přenesená",J151,0)</f>
        <v>0</v>
      </c>
      <c r="BH151" s="92">
        <f>IF(N151="sníž. přenesená",J151,0)</f>
        <v>0</v>
      </c>
      <c r="BI151" s="92">
        <f>IF(N151="nulová",J151,0)</f>
        <v>0</v>
      </c>
      <c r="BJ151" s="16" t="s">
        <v>78</v>
      </c>
      <c r="BK151" s="92">
        <f>ROUND(I151*H151,2)</f>
        <v>0</v>
      </c>
      <c r="BL151" s="16" t="s">
        <v>808</v>
      </c>
      <c r="BM151" s="161" t="s">
        <v>848</v>
      </c>
    </row>
    <row r="152" spans="2:65" s="1" customFormat="1" ht="19.5">
      <c r="B152" s="33"/>
      <c r="D152" s="162" t="s">
        <v>134</v>
      </c>
      <c r="F152" s="163" t="s">
        <v>849</v>
      </c>
      <c r="I152" s="125"/>
      <c r="L152" s="33"/>
      <c r="M152" s="164"/>
      <c r="T152" s="56"/>
      <c r="AT152" s="16" t="s">
        <v>134</v>
      </c>
      <c r="AU152" s="16" t="s">
        <v>78</v>
      </c>
    </row>
    <row r="153" spans="2:65" s="1" customFormat="1" ht="24.2" customHeight="1">
      <c r="B153" s="124"/>
      <c r="C153" s="150" t="s">
        <v>191</v>
      </c>
      <c r="D153" s="150" t="s">
        <v>128</v>
      </c>
      <c r="E153" s="151" t="s">
        <v>850</v>
      </c>
      <c r="F153" s="152" t="s">
        <v>851</v>
      </c>
      <c r="G153" s="153" t="s">
        <v>131</v>
      </c>
      <c r="H153" s="154">
        <v>1</v>
      </c>
      <c r="I153" s="155"/>
      <c r="J153" s="156">
        <f>ROUND(I153*H153,2)</f>
        <v>0</v>
      </c>
      <c r="K153" s="157"/>
      <c r="L153" s="33"/>
      <c r="M153" s="158" t="s">
        <v>1</v>
      </c>
      <c r="N153" s="123" t="s">
        <v>35</v>
      </c>
      <c r="P153" s="159">
        <f>O153*H153</f>
        <v>0</v>
      </c>
      <c r="Q153" s="159">
        <v>0</v>
      </c>
      <c r="R153" s="159">
        <f>Q153*H153</f>
        <v>0</v>
      </c>
      <c r="S153" s="159">
        <v>0</v>
      </c>
      <c r="T153" s="160">
        <f>S153*H153</f>
        <v>0</v>
      </c>
      <c r="AR153" s="161" t="s">
        <v>808</v>
      </c>
      <c r="AT153" s="161" t="s">
        <v>128</v>
      </c>
      <c r="AU153" s="161" t="s">
        <v>78</v>
      </c>
      <c r="AY153" s="16" t="s">
        <v>126</v>
      </c>
      <c r="BE153" s="92">
        <f>IF(N153="základní",J153,0)</f>
        <v>0</v>
      </c>
      <c r="BF153" s="92">
        <f>IF(N153="snížená",J153,0)</f>
        <v>0</v>
      </c>
      <c r="BG153" s="92">
        <f>IF(N153="zákl. přenesená",J153,0)</f>
        <v>0</v>
      </c>
      <c r="BH153" s="92">
        <f>IF(N153="sníž. přenesená",J153,0)</f>
        <v>0</v>
      </c>
      <c r="BI153" s="92">
        <f>IF(N153="nulová",J153,0)</f>
        <v>0</v>
      </c>
      <c r="BJ153" s="16" t="s">
        <v>78</v>
      </c>
      <c r="BK153" s="92">
        <f>ROUND(I153*H153,2)</f>
        <v>0</v>
      </c>
      <c r="BL153" s="16" t="s">
        <v>808</v>
      </c>
      <c r="BM153" s="161" t="s">
        <v>852</v>
      </c>
    </row>
    <row r="154" spans="2:65" s="1" customFormat="1" ht="29.25">
      <c r="B154" s="33"/>
      <c r="D154" s="162" t="s">
        <v>134</v>
      </c>
      <c r="F154" s="163" t="s">
        <v>853</v>
      </c>
      <c r="I154" s="125"/>
      <c r="L154" s="33"/>
      <c r="M154" s="164"/>
      <c r="T154" s="56"/>
      <c r="AT154" s="16" t="s">
        <v>134</v>
      </c>
      <c r="AU154" s="16" t="s">
        <v>78</v>
      </c>
    </row>
    <row r="155" spans="2:65" s="1" customFormat="1" ht="16.5" customHeight="1">
      <c r="B155" s="124"/>
      <c r="C155" s="150" t="s">
        <v>197</v>
      </c>
      <c r="D155" s="150" t="s">
        <v>128</v>
      </c>
      <c r="E155" s="151" t="s">
        <v>854</v>
      </c>
      <c r="F155" s="152" t="s">
        <v>855</v>
      </c>
      <c r="G155" s="153" t="s">
        <v>131</v>
      </c>
      <c r="H155" s="154">
        <v>1</v>
      </c>
      <c r="I155" s="155"/>
      <c r="J155" s="156">
        <f>ROUND(I155*H155,2)</f>
        <v>0</v>
      </c>
      <c r="K155" s="157"/>
      <c r="L155" s="33"/>
      <c r="M155" s="158" t="s">
        <v>1</v>
      </c>
      <c r="N155" s="123" t="s">
        <v>35</v>
      </c>
      <c r="P155" s="159">
        <f>O155*H155</f>
        <v>0</v>
      </c>
      <c r="Q155" s="159">
        <v>0</v>
      </c>
      <c r="R155" s="159">
        <f>Q155*H155</f>
        <v>0</v>
      </c>
      <c r="S155" s="159">
        <v>0</v>
      </c>
      <c r="T155" s="160">
        <f>S155*H155</f>
        <v>0</v>
      </c>
      <c r="AR155" s="161" t="s">
        <v>808</v>
      </c>
      <c r="AT155" s="161" t="s">
        <v>128</v>
      </c>
      <c r="AU155" s="161" t="s">
        <v>78</v>
      </c>
      <c r="AY155" s="16" t="s">
        <v>126</v>
      </c>
      <c r="BE155" s="92">
        <f>IF(N155="základní",J155,0)</f>
        <v>0</v>
      </c>
      <c r="BF155" s="92">
        <f>IF(N155="snížená",J155,0)</f>
        <v>0</v>
      </c>
      <c r="BG155" s="92">
        <f>IF(N155="zákl. přenesená",J155,0)</f>
        <v>0</v>
      </c>
      <c r="BH155" s="92">
        <f>IF(N155="sníž. přenesená",J155,0)</f>
        <v>0</v>
      </c>
      <c r="BI155" s="92">
        <f>IF(N155="nulová",J155,0)</f>
        <v>0</v>
      </c>
      <c r="BJ155" s="16" t="s">
        <v>78</v>
      </c>
      <c r="BK155" s="92">
        <f>ROUND(I155*H155,2)</f>
        <v>0</v>
      </c>
      <c r="BL155" s="16" t="s">
        <v>808</v>
      </c>
      <c r="BM155" s="161" t="s">
        <v>856</v>
      </c>
    </row>
    <row r="156" spans="2:65" s="1" customFormat="1" ht="29.25">
      <c r="B156" s="33"/>
      <c r="D156" s="162" t="s">
        <v>134</v>
      </c>
      <c r="F156" s="163" t="s">
        <v>857</v>
      </c>
      <c r="I156" s="125"/>
      <c r="L156" s="33"/>
      <c r="M156" s="164"/>
      <c r="T156" s="56"/>
      <c r="AT156" s="16" t="s">
        <v>134</v>
      </c>
      <c r="AU156" s="16" t="s">
        <v>78</v>
      </c>
    </row>
    <row r="157" spans="2:65" s="1" customFormat="1" ht="21.75" customHeight="1">
      <c r="B157" s="124"/>
      <c r="C157" s="150" t="s">
        <v>203</v>
      </c>
      <c r="D157" s="150" t="s">
        <v>128</v>
      </c>
      <c r="E157" s="151" t="s">
        <v>858</v>
      </c>
      <c r="F157" s="152" t="s">
        <v>859</v>
      </c>
      <c r="G157" s="153" t="s">
        <v>131</v>
      </c>
      <c r="H157" s="154">
        <v>1</v>
      </c>
      <c r="I157" s="155"/>
      <c r="J157" s="156">
        <f>ROUND(I157*H157,2)</f>
        <v>0</v>
      </c>
      <c r="K157" s="157"/>
      <c r="L157" s="33"/>
      <c r="M157" s="196" t="s">
        <v>1</v>
      </c>
      <c r="N157" s="197" t="s">
        <v>35</v>
      </c>
      <c r="O157" s="198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AR157" s="161" t="s">
        <v>808</v>
      </c>
      <c r="AT157" s="161" t="s">
        <v>128</v>
      </c>
      <c r="AU157" s="161" t="s">
        <v>78</v>
      </c>
      <c r="AY157" s="16" t="s">
        <v>126</v>
      </c>
      <c r="BE157" s="92">
        <f>IF(N157="základní",J157,0)</f>
        <v>0</v>
      </c>
      <c r="BF157" s="92">
        <f>IF(N157="snížená",J157,0)</f>
        <v>0</v>
      </c>
      <c r="BG157" s="92">
        <f>IF(N157="zákl. přenesená",J157,0)</f>
        <v>0</v>
      </c>
      <c r="BH157" s="92">
        <f>IF(N157="sníž. přenesená",J157,0)</f>
        <v>0</v>
      </c>
      <c r="BI157" s="92">
        <f>IF(N157="nulová",J157,0)</f>
        <v>0</v>
      </c>
      <c r="BJ157" s="16" t="s">
        <v>78</v>
      </c>
      <c r="BK157" s="92">
        <f>ROUND(I157*H157,2)</f>
        <v>0</v>
      </c>
      <c r="BL157" s="16" t="s">
        <v>808</v>
      </c>
      <c r="BM157" s="161" t="s">
        <v>860</v>
      </c>
    </row>
    <row r="158" spans="2:65" s="1" customFormat="1" ht="6.95" customHeight="1">
      <c r="B158" s="45"/>
      <c r="C158" s="46"/>
      <c r="D158" s="46"/>
      <c r="E158" s="46"/>
      <c r="F158" s="46"/>
      <c r="G158" s="46"/>
      <c r="H158" s="46"/>
      <c r="I158" s="46"/>
      <c r="J158" s="46"/>
      <c r="K158" s="46"/>
      <c r="L158" s="33"/>
    </row>
  </sheetData>
  <autoFilter ref="C128:K157" xr:uid="{00000000-0009-0000-0000-000003000000}"/>
  <mergeCells count="14">
    <mergeCell ref="D107:F107"/>
    <mergeCell ref="E119:H119"/>
    <mergeCell ref="E121:H121"/>
    <mergeCell ref="L2:V2"/>
    <mergeCell ref="E87:H87"/>
    <mergeCell ref="D103:F103"/>
    <mergeCell ref="D104:F104"/>
    <mergeCell ref="D105:F105"/>
    <mergeCell ref="D106:F10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302 - Splašková kanali...</vt:lpstr>
      <vt:lpstr>SO 303 - Česle</vt:lpstr>
      <vt:lpstr>VRN - Vedlejší rozpočtové...</vt:lpstr>
      <vt:lpstr>'Rekapitulace stavby'!Názvy_tisku</vt:lpstr>
      <vt:lpstr>'SO 302 - Splašková kanali...'!Názvy_tisku</vt:lpstr>
      <vt:lpstr>'SO 303 - Česle'!Názvy_tisku</vt:lpstr>
      <vt:lpstr>'VRN - Vedlejší rozpočtové...'!Názvy_tisku</vt:lpstr>
      <vt:lpstr>'Rekapitulace stavby'!Oblast_tisku</vt:lpstr>
      <vt:lpstr>'SO 302 - Splašková kanali...'!Oblast_tisku</vt:lpstr>
      <vt:lpstr>'SO 303 - Česle'!Oblast_tisku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oem</cp:lastModifiedBy>
  <dcterms:created xsi:type="dcterms:W3CDTF">2024-01-11T20:45:09Z</dcterms:created>
  <dcterms:modified xsi:type="dcterms:W3CDTF">2024-01-12T12:52:01Z</dcterms:modified>
</cp:coreProperties>
</file>